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ddkb\Dropbox\PC (2)\Desktop\"/>
    </mc:Choice>
  </mc:AlternateContent>
  <xr:revisionPtr revIDLastSave="0" documentId="8_{A90926B0-665E-4E44-8FD2-DFCE14627257}" xr6:coauthVersionLast="47" xr6:coauthVersionMax="47" xr10:uidLastSave="{00000000-0000-0000-0000-000000000000}"/>
  <bookViews>
    <workbookView xWindow="34380" yWindow="-23745" windowWidth="22740" windowHeight="23055" xr2:uid="{00000000-000D-0000-FFFF-FFFF00000000}"/>
  </bookViews>
  <sheets>
    <sheet name="money" sheetId="5" r:id="rId1"/>
    <sheet name="expenses" sheetId="3" r:id="rId2"/>
    <sheet name="net" sheetId="2" r:id="rId3"/>
    <sheet name="PIN" sheetId="1" r:id="rId4"/>
    <sheet name="FIN" sheetId="4" r:id="rId5"/>
  </sheets>
  <definedNames>
    <definedName name="Inflation">#REF!</definedName>
    <definedName name="Initial_401K_Balance">#REF!</definedName>
    <definedName name="Initial_Expenses_per_year">#REF!</definedName>
    <definedName name="Joe_s_Age_in_Year_One">#REF!</definedName>
    <definedName name="PayChecks">#REF!</definedName>
    <definedName name="_xlnm.Print_Area" localSheetId="1">expenses!$A$1:$D$84</definedName>
    <definedName name="_xlnm.Print_Area" localSheetId="4">FIN!$A$1:$G$30</definedName>
    <definedName name="_xlnm.Print_Area" localSheetId="2">net!$A$1:$L$51</definedName>
    <definedName name="_xlnm.Print_Area" localSheetId="3">PIN!$A$1:$F$42</definedName>
    <definedName name="Return">#REF!</definedName>
    <definedName name="SavingsPerYear">#REF!</definedName>
    <definedName name="solver_adj" localSheetId="4" hidden="1">FIN!#REF!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FIN!#REF!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3</definedName>
    <definedName name="solver_val" localSheetId="4" hidden="1">0</definedName>
    <definedName name="Tax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24" i="5"/>
  <c r="D32" i="5"/>
  <c r="H39" i="5"/>
  <c r="H40" i="5"/>
  <c r="H41" i="5"/>
  <c r="H42" i="5"/>
  <c r="H43" i="5"/>
  <c r="H38" i="5"/>
  <c r="I37" i="5"/>
  <c r="I38" i="5"/>
  <c r="I39" i="5"/>
  <c r="I40" i="5"/>
  <c r="I41" i="5"/>
  <c r="I42" i="5"/>
  <c r="I43" i="5"/>
  <c r="C8" i="1" l="1"/>
  <c r="C33" i="1"/>
  <c r="C30" i="1"/>
  <c r="F27" i="5"/>
  <c r="F14" i="5"/>
  <c r="I40" i="2"/>
  <c r="C32" i="1"/>
  <c r="C31" i="1"/>
  <c r="C29" i="1"/>
  <c r="D12" i="5"/>
  <c r="D33" i="5" s="1"/>
  <c r="C29" i="5"/>
  <c r="E19" i="4"/>
  <c r="E35" i="1"/>
  <c r="C10" i="1" s="1"/>
  <c r="C78" i="3"/>
  <c r="C80" i="3" s="1"/>
  <c r="C37" i="1" s="1"/>
  <c r="H26" i="2"/>
  <c r="E12" i="1" s="1"/>
  <c r="I26" i="2"/>
  <c r="E37" i="2"/>
  <c r="G34" i="2"/>
  <c r="C13" i="1" s="1"/>
  <c r="E13" i="1"/>
  <c r="D8" i="1"/>
  <c r="E4" i="1"/>
  <c r="D5" i="3"/>
  <c r="D78" i="3"/>
  <c r="D80" i="3" s="1"/>
  <c r="I20" i="2"/>
  <c r="G40" i="2"/>
  <c r="C14" i="1" s="1"/>
  <c r="G26" i="2"/>
  <c r="G14" i="2"/>
  <c r="H14" i="2"/>
  <c r="E10" i="1" s="1"/>
  <c r="I14" i="2"/>
  <c r="F14" i="2"/>
  <c r="F20" i="2"/>
  <c r="C11" i="1" s="1"/>
  <c r="J49" i="2"/>
  <c r="E15" i="1" s="1"/>
  <c r="G49" i="2"/>
  <c r="C12" i="1"/>
  <c r="K49" i="2"/>
  <c r="I49" i="2"/>
  <c r="H49" i="2"/>
  <c r="C15" i="1" s="1"/>
  <c r="F26" i="2"/>
  <c r="D34" i="5" l="1"/>
  <c r="B35" i="5" s="1"/>
  <c r="F22" i="4"/>
  <c r="D25" i="5"/>
  <c r="D13" i="5"/>
  <c r="E37" i="1"/>
  <c r="C25" i="1"/>
  <c r="E25" i="1"/>
  <c r="F15" i="4"/>
  <c r="J37" i="5" l="1"/>
  <c r="J38" i="5" s="1"/>
  <c r="L37" i="5"/>
  <c r="L38" i="5" s="1"/>
  <c r="G45" i="5"/>
  <c r="K37" i="5"/>
  <c r="K38" i="5" s="1"/>
  <c r="K39" i="5" s="1"/>
  <c r="C34" i="1"/>
  <c r="G47" i="5"/>
  <c r="E26" i="1"/>
  <c r="C26" i="1" s="1"/>
  <c r="D38" i="1"/>
  <c r="F24" i="4"/>
  <c r="J39" i="5" l="1"/>
  <c r="J40" i="5" s="1"/>
  <c r="F37" i="5"/>
  <c r="K40" i="5"/>
  <c r="K41" i="5" s="1"/>
  <c r="K42" i="5" s="1"/>
  <c r="F38" i="5"/>
  <c r="G38" i="5" s="1"/>
  <c r="L39" i="5"/>
  <c r="L40" i="5" s="1"/>
  <c r="F40" i="5" l="1"/>
  <c r="G40" i="5" s="1"/>
  <c r="J41" i="5"/>
  <c r="J42" i="5" s="1"/>
  <c r="G37" i="5"/>
  <c r="K43" i="5"/>
  <c r="K45" i="5" s="1"/>
  <c r="F39" i="5"/>
  <c r="G39" i="5" s="1"/>
  <c r="L41" i="5"/>
  <c r="F41" i="5" l="1"/>
  <c r="G41" i="5" s="1"/>
  <c r="G44" i="5" s="1"/>
  <c r="G48" i="5" s="1"/>
  <c r="G49" i="5" s="1"/>
  <c r="J43" i="5"/>
  <c r="J45" i="5" s="1"/>
  <c r="L42" i="5"/>
  <c r="F42" i="5" s="1"/>
  <c r="G42" i="5" s="1"/>
  <c r="F8" i="4"/>
  <c r="F12" i="4" s="1"/>
  <c r="F18" i="4" s="1"/>
  <c r="F20" i="4" s="1"/>
  <c r="G35" i="5" l="1"/>
  <c r="D26" i="5" s="1"/>
  <c r="L43" i="5"/>
  <c r="C81" i="3"/>
  <c r="C35" i="1"/>
  <c r="D81" i="3"/>
  <c r="D2" i="3"/>
  <c r="L45" i="5" l="1"/>
  <c r="F43" i="5"/>
  <c r="D14" i="5"/>
  <c r="C38" i="1"/>
  <c r="C39" i="1"/>
  <c r="B26" i="4"/>
  <c r="F26" i="4"/>
  <c r="F27" i="4" s="1"/>
  <c r="G43" i="5" l="1"/>
  <c r="F28" i="4"/>
  <c r="E28" i="4" s="1"/>
  <c r="D39" i="1"/>
  <c r="E27" i="4"/>
  <c r="F29" i="4" l="1"/>
  <c r="D33" i="4" s="1"/>
  <c r="E29" i="4" l="1"/>
  <c r="D31" i="4"/>
  <c r="D32" i="4"/>
</calcChain>
</file>

<file path=xl/sharedStrings.xml><?xml version="1.0" encoding="utf-8"?>
<sst xmlns="http://schemas.openxmlformats.org/spreadsheetml/2006/main" count="315" uniqueCount="246">
  <si>
    <t>Personal Information</t>
  </si>
  <si>
    <t>Assets</t>
  </si>
  <si>
    <t>Liabilities</t>
  </si>
  <si>
    <t>Cash, on hand and unrestricted in banks
From below</t>
  </si>
  <si>
    <t>Accounts/Notes-receivable
Schedule 2</t>
  </si>
  <si>
    <t>Cash surrender value life insurance. 
(Do not deduct loans)  Schedule 3</t>
  </si>
  <si>
    <t>Loan(s) against life insurance
Schedule 3</t>
  </si>
  <si>
    <t>Listed (AMEX, NYSE) stocks, bonds, US 
Govt. Securities  Schedule 4</t>
  </si>
  <si>
    <t>Taxes accrued but unpaid</t>
  </si>
  <si>
    <t>Cash Balance</t>
  </si>
  <si>
    <t>Credit
Line</t>
  </si>
  <si>
    <t>Original
Amount</t>
  </si>
  <si>
    <t>Unpaid
Balance</t>
  </si>
  <si>
    <t>Monthly
Payment</t>
  </si>
  <si>
    <t>Maturity
Date</t>
  </si>
  <si>
    <t>Amount
Owing</t>
  </si>
  <si>
    <t>Name of insured</t>
  </si>
  <si>
    <t>Beneficiary</t>
  </si>
  <si>
    <t>Insurance co.</t>
  </si>
  <si>
    <t>Face Amount
of policy</t>
  </si>
  <si>
    <t>Loans Agains
Policy</t>
  </si>
  <si>
    <t>Yearly 
Premium</t>
  </si>
  <si>
    <t>Type of
Policy</t>
  </si>
  <si>
    <t>Is policy
assigned?</t>
  </si>
  <si>
    <t>Pledged
Yes/No</t>
  </si>
  <si>
    <t>Date
Acquired</t>
  </si>
  <si>
    <t>Cost</t>
  </si>
  <si>
    <t>Market
Value</t>
  </si>
  <si>
    <t>Unpaid 
Balance</t>
  </si>
  <si>
    <t>Personal Balance Sheet</t>
  </si>
  <si>
    <t>Bonus / Commissions</t>
  </si>
  <si>
    <t>Answer all questions - leave blank if the answer is '$0' or 'none'.</t>
  </si>
  <si>
    <t>Collateral</t>
  </si>
  <si>
    <t>Schedule 2:  Loans, and Notes Receivable to YOU</t>
  </si>
  <si>
    <t>Schedule 3:  Life Insurance Benefitting YOU</t>
  </si>
  <si>
    <t>Cash
Value</t>
  </si>
  <si>
    <t>Groceries</t>
  </si>
  <si>
    <t>Food</t>
  </si>
  <si>
    <t>Monthly $</t>
  </si>
  <si>
    <t>Yearly $</t>
  </si>
  <si>
    <t>Housing</t>
  </si>
  <si>
    <t>Real estate taxes</t>
  </si>
  <si>
    <t>Gas</t>
  </si>
  <si>
    <t>Electric</t>
  </si>
  <si>
    <t>Water/sewer</t>
  </si>
  <si>
    <t>Phone/Internet</t>
  </si>
  <si>
    <t>Cable/satellite</t>
  </si>
  <si>
    <t>Trash collection</t>
  </si>
  <si>
    <t>Home repairs/maint.</t>
  </si>
  <si>
    <t>Yard work/snow removal</t>
  </si>
  <si>
    <t>Auto</t>
  </si>
  <si>
    <t>Car loan/lease pmt.</t>
  </si>
  <si>
    <t>Gasoline</t>
  </si>
  <si>
    <t>Parking fees</t>
  </si>
  <si>
    <t>License tabs</t>
  </si>
  <si>
    <t>Repairs/maint.</t>
  </si>
  <si>
    <t>Other Transportation</t>
  </si>
  <si>
    <t>Bus</t>
  </si>
  <si>
    <t>Train</t>
  </si>
  <si>
    <t>Eating out</t>
  </si>
  <si>
    <t>School lunches</t>
  </si>
  <si>
    <t>Clothes</t>
  </si>
  <si>
    <t>Adult(s)</t>
  </si>
  <si>
    <t>Kid(s)</t>
  </si>
  <si>
    <t>Entertainment</t>
  </si>
  <si>
    <t>Movies/sporting events</t>
  </si>
  <si>
    <t>Recreational Vehicles</t>
  </si>
  <si>
    <t>Other</t>
  </si>
  <si>
    <t>Kid's Activities</t>
  </si>
  <si>
    <t>School</t>
  </si>
  <si>
    <t>Lessons</t>
  </si>
  <si>
    <t>Camp</t>
  </si>
  <si>
    <t>Sports</t>
  </si>
  <si>
    <t>Activities with friends</t>
  </si>
  <si>
    <t>Charity</t>
  </si>
  <si>
    <t>Donations</t>
  </si>
  <si>
    <t>Church pledge</t>
  </si>
  <si>
    <t>Medical/Dental</t>
  </si>
  <si>
    <t>Premiums</t>
  </si>
  <si>
    <t>Co-pays</t>
  </si>
  <si>
    <t>Prescriptions</t>
  </si>
  <si>
    <t>Vitamins</t>
  </si>
  <si>
    <t>Insurance</t>
  </si>
  <si>
    <t>Life</t>
  </si>
  <si>
    <t>Health</t>
  </si>
  <si>
    <t>Home</t>
  </si>
  <si>
    <t>Disability</t>
  </si>
  <si>
    <t>Long-term care</t>
  </si>
  <si>
    <t>Allowances</t>
  </si>
  <si>
    <t>"Grown-ups"</t>
  </si>
  <si>
    <t>Children</t>
  </si>
  <si>
    <t>Personal</t>
  </si>
  <si>
    <t>Haircuts/etc.</t>
  </si>
  <si>
    <t>Dry cleaning/laundry</t>
  </si>
  <si>
    <t>Gifts</t>
  </si>
  <si>
    <t>Subscriptions</t>
  </si>
  <si>
    <t>Debt Payments</t>
  </si>
  <si>
    <t>Student loans</t>
  </si>
  <si>
    <t>Home equity loan</t>
  </si>
  <si>
    <t>Credit cards</t>
  </si>
  <si>
    <t>Other loans</t>
  </si>
  <si>
    <t>Total:</t>
  </si>
  <si>
    <t>Mortgage (rent)</t>
  </si>
  <si>
    <t>Your Spending</t>
  </si>
  <si>
    <t>Expense Worksheet*</t>
  </si>
  <si>
    <t>Date of Statement:</t>
  </si>
  <si>
    <t>TODAY</t>
  </si>
  <si>
    <t>TOMORROW</t>
  </si>
  <si>
    <t>Recreation / Travel</t>
  </si>
  <si>
    <t>Income - Earnings:</t>
  </si>
  <si>
    <t>-</t>
  </si>
  <si>
    <t>=</t>
  </si>
  <si>
    <t>select:</t>
  </si>
  <si>
    <t>Inflation Rate:</t>
  </si>
  <si>
    <t>Years to FIN:</t>
  </si>
  <si>
    <t>Financial Independence Number (FIN) Dashboard</t>
  </si>
  <si>
    <t>Savings Years Remaining:</t>
  </si>
  <si>
    <t>of:</t>
  </si>
  <si>
    <t>Total Listed:</t>
  </si>
  <si>
    <t>Description of assets</t>
  </si>
  <si>
    <t>Description of accounts</t>
  </si>
  <si>
    <t>Total Unlisted:</t>
  </si>
  <si>
    <t>Name of company</t>
  </si>
  <si>
    <t>Spending Years Thereafter:</t>
  </si>
  <si>
    <t>*do not include savings</t>
  </si>
  <si>
    <t>Type</t>
  </si>
  <si>
    <t>Description or type of debt</t>
  </si>
  <si>
    <t>Monthly Payment</t>
  </si>
  <si>
    <t>Major Assets / Liabilities</t>
  </si>
  <si>
    <t>Who Owes You Money</t>
  </si>
  <si>
    <t>Who You Owe Money</t>
  </si>
  <si>
    <t>Notes payable to banks
Schedule 1</t>
  </si>
  <si>
    <t>Market value</t>
  </si>
  <si>
    <t>Schedule 4:   Stocks, Bonds and US Government Securities Owned by YOU (Liquid)</t>
  </si>
  <si>
    <t>Schedule 6:   Partnerships / Business Ownership Owned by YOU (Illiquid)</t>
  </si>
  <si>
    <t>Market Value</t>
  </si>
  <si>
    <t>FIN Asset:</t>
  </si>
  <si>
    <t>FIN Cash Flow:</t>
  </si>
  <si>
    <t>Monthly Cash Flow</t>
  </si>
  <si>
    <t>Schedule 5:  Margin Borrowing Loan Amount:</t>
  </si>
  <si>
    <t>Description or address</t>
  </si>
  <si>
    <t>My Death Age (oldest):</t>
  </si>
  <si>
    <t>Total Assets  =</t>
  </si>
  <si>
    <t>Total Liabilities  =</t>
  </si>
  <si>
    <t xml:space="preserve">Other stocks and bonds
Schedule 5 </t>
  </si>
  <si>
    <t>Real Estate at cost or market value
Schedule 7</t>
  </si>
  <si>
    <t>Mortgages payable on real estate
Schedule 7</t>
  </si>
  <si>
    <t>Margin Borrowing Securied by Securities Schedule 6</t>
  </si>
  <si>
    <t xml:space="preserve">Name(s):    </t>
  </si>
  <si>
    <t>Income (cash flow)</t>
  </si>
  <si>
    <t>Bank</t>
  </si>
  <si>
    <t>Annual</t>
  </si>
  <si>
    <t xml:space="preserve">Net Worth:  =                  </t>
  </si>
  <si>
    <t>Current Liquid Savings:</t>
  </si>
  <si>
    <t>Projected Future Liquid Savings:</t>
  </si>
  <si>
    <t>Interest Rate</t>
  </si>
  <si>
    <t>Taxable / Tax Deferred</t>
  </si>
  <si>
    <t>Title in name of / Personal or Investment</t>
  </si>
  <si>
    <r>
      <t xml:space="preserve">Schedule 7:   Real Estate (P) Personal or (I) Investment </t>
    </r>
    <r>
      <rPr>
        <sz val="12"/>
        <color indexed="9"/>
        <rFont val="Arial"/>
        <family val="2"/>
      </rPr>
      <t>(mortgage debt only not on Schedule 1)</t>
    </r>
  </si>
  <si>
    <r>
      <rPr>
        <b/>
        <sz val="12"/>
        <color indexed="9"/>
        <rFont val="Arial"/>
        <family val="2"/>
      </rPr>
      <t>Schedule 1a:  Debts / Credit Lines Owed by YOU</t>
    </r>
    <r>
      <rPr>
        <sz val="12"/>
        <color indexed="9"/>
        <rFont val="Arial"/>
        <family val="2"/>
      </rPr>
      <t xml:space="preserve"> (Include home equity and any other open-end revolving credit, no mortgages here)</t>
    </r>
  </si>
  <si>
    <t>K-1 / Schedule E</t>
  </si>
  <si>
    <t>Total Cash:</t>
  </si>
  <si>
    <t xml:space="preserve">Annual Expenses:    </t>
  </si>
  <si>
    <t>months</t>
  </si>
  <si>
    <t xml:space="preserve">Annual Net Cash Flow:    </t>
  </si>
  <si>
    <t xml:space="preserve">Monthly Net Cash Flow:    </t>
  </si>
  <si>
    <t>My Experience With Money</t>
  </si>
  <si>
    <t>Name:</t>
  </si>
  <si>
    <t>Age:</t>
  </si>
  <si>
    <t xml:space="preserve">Lifetime % of Wealth Saved:  </t>
  </si>
  <si>
    <t>Birth Age (oldest):</t>
  </si>
  <si>
    <t>Salary / W2</t>
  </si>
  <si>
    <t>Total Income:</t>
  </si>
  <si>
    <t>Lifetime Money Earned:</t>
  </si>
  <si>
    <t>Current Annual Income</t>
  </si>
  <si>
    <t>Job Time:</t>
  </si>
  <si>
    <t>Commuting:</t>
  </si>
  <si>
    <t>Costuming:</t>
  </si>
  <si>
    <t>Meals:</t>
  </si>
  <si>
    <t>Decompression:</t>
  </si>
  <si>
    <t>Escape Entertainment:</t>
  </si>
  <si>
    <t>Vacations and Rewards:</t>
  </si>
  <si>
    <t>Job-Related Illness:</t>
  </si>
  <si>
    <t>Servants:</t>
  </si>
  <si>
    <t>Total Hours Worked:</t>
  </si>
  <si>
    <t>Hours Worked Weekly:</t>
  </si>
  <si>
    <t>Single</t>
  </si>
  <si>
    <t>Married, filing jointly</t>
  </si>
  <si>
    <t xml:space="preserve">Cumulative Lifetime Money Earned:  </t>
  </si>
  <si>
    <t xml:space="preserve"> Hourly Wage:</t>
  </si>
  <si>
    <t>After Tax Income:*</t>
  </si>
  <si>
    <t>Tax Free Income:</t>
  </si>
  <si>
    <t>Taxable Income:</t>
  </si>
  <si>
    <t>Financial Independence (first to retire at:)</t>
  </si>
  <si>
    <t>Hourly Wage:</t>
  </si>
  <si>
    <t>Hourly After Tax:</t>
  </si>
  <si>
    <t>This is not financial advice - this is intended as a worksheet for you to review with your licensed liability and financial advisors.</t>
  </si>
  <si>
    <t>Original
 Loan Amount</t>
  </si>
  <si>
    <t>Other Assets - (not on 'net' tab)</t>
  </si>
  <si>
    <t>Other liabilities - (not on 'net' tab)</t>
  </si>
  <si>
    <t>Cash (emergency reserves not on 'net' tab)</t>
  </si>
  <si>
    <t>Current Monthly Expenses Covered:</t>
  </si>
  <si>
    <t>Monthly Income You Want When Retired:</t>
  </si>
  <si>
    <t>Income - Earnings - Social Security = Income Needed From Savings</t>
  </si>
  <si>
    <t>Monthly After Tax Income Earned in Retirement:</t>
  </si>
  <si>
    <t>Future Monthly Cash Flow Needed:</t>
  </si>
  <si>
    <t>Inflation Adjusted Income Needed From Savings:</t>
  </si>
  <si>
    <t>Project After Tax Net Growth Rate Liquid Savings:</t>
  </si>
  <si>
    <t>Future Savings Needed:</t>
  </si>
  <si>
    <t>www.niofe.org</t>
  </si>
  <si>
    <t>© National Institute of Financial Education</t>
  </si>
  <si>
    <t>All Rights Reserved</t>
  </si>
  <si>
    <t>Monthly Social Security Income (Pensions):</t>
  </si>
  <si>
    <t xml:space="preserve"> </t>
  </si>
  <si>
    <t xml:space="preserve">   </t>
  </si>
  <si>
    <t>single</t>
  </si>
  <si>
    <t>Standard Deduction:</t>
  </si>
  <si>
    <t>This is a rough analysis for estimate purposes.*</t>
  </si>
  <si>
    <t>Please see a tax professional and/or financial advisor for exact tax guidelines.*</t>
  </si>
  <si>
    <t>2024 EDITION V1.0</t>
  </si>
  <si>
    <t>Head of Household</t>
  </si>
  <si>
    <t>Gross Income:</t>
  </si>
  <si>
    <t>Select Status</t>
  </si>
  <si>
    <t>1099 / Social Security</t>
  </si>
  <si>
    <t>Federal Tax rate</t>
  </si>
  <si>
    <t>*Estimated State &amp; Federal Taxes Paid:</t>
  </si>
  <si>
    <t>*Net After Tax Spendable Income:</t>
  </si>
  <si>
    <t xml:space="preserve"> Estimated Federal Taxes:</t>
  </si>
  <si>
    <t>Estimated State Taxes:</t>
  </si>
  <si>
    <t>Effective Rate:</t>
  </si>
  <si>
    <t>Taxable</t>
  </si>
  <si>
    <t>yes</t>
  </si>
  <si>
    <t>KEY CONSIDERATIONS:</t>
  </si>
  <si>
    <t>Married</t>
  </si>
  <si>
    <t>Head</t>
  </si>
  <si>
    <t>State Tax Rate:</t>
  </si>
  <si>
    <t>Marginal Tax Rate:</t>
  </si>
  <si>
    <t>These calculations do not include child tax credits, medicare, FICA. etc.*</t>
  </si>
  <si>
    <t xml:space="preserve">Standard of Living </t>
  </si>
  <si>
    <t>(available monthly dollars)</t>
  </si>
  <si>
    <t>Annual Shortfall / Surplus</t>
  </si>
  <si>
    <t>*3.5% is most conservative withdrawal rate, 4% is moderate, and 4.5% is aggressive</t>
  </si>
  <si>
    <t>Savings Withdrawal Rate From Investments:*</t>
  </si>
  <si>
    <t>Married Filing Jointly</t>
  </si>
  <si>
    <t>Sarah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</si>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</sst>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0.0%"/>
    <numFmt numFmtId="168" formatCode="&quot;$&quot;#,##0.0_);[Red]\(&quot;$&quot;#,##0.0\)"/>
    <numFmt numFmtId="169" formatCode="_([$$-409]* #,##0_);_([$$-409]* \(#,##0\);_([$$-409]* &quot;-&quot;??_);_(@_)"/>
  </numFmts>
  <fonts count="45">
    <font>
      <sz val="12"/>
      <name val="CG Times (W1)"/>
    </font>
    <font>
      <sz val="12"/>
      <name val="CG Times (W1)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47"/>
      <name val="Arial"/>
      <family val="2"/>
    </font>
    <font>
      <b/>
      <i/>
      <sz val="10"/>
      <name val="Arial"/>
      <family val="2"/>
    </font>
    <font>
      <b/>
      <sz val="9.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2"/>
      <color theme="0"/>
      <name val="Arial"/>
      <family val="2"/>
    </font>
    <font>
      <b/>
      <i/>
      <sz val="16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2"/>
      <color rgb="FFFFFFFF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i/>
      <sz val="10"/>
      <color theme="0"/>
      <name val="Arial"/>
      <family val="2"/>
    </font>
    <font>
      <u/>
      <sz val="12"/>
      <color theme="10"/>
      <name val="CG Times (W1)"/>
    </font>
    <font>
      <b/>
      <u/>
      <sz val="12"/>
      <color theme="10"/>
      <name val="Arial"/>
      <family val="2"/>
    </font>
    <font>
      <sz val="12"/>
      <color rgb="FF333333"/>
      <name val="Arial"/>
      <family val="2"/>
    </font>
    <font>
      <b/>
      <sz val="12"/>
      <color theme="4"/>
      <name val="Arial"/>
      <family val="2"/>
    </font>
    <font>
      <b/>
      <sz val="12"/>
      <color rgb="FFC00000"/>
      <name val="Arial"/>
      <family val="2"/>
    </font>
    <font>
      <b/>
      <sz val="14"/>
      <color theme="0"/>
      <name val="Arial"/>
      <family val="2"/>
    </font>
    <font>
      <u/>
      <sz val="12"/>
      <color theme="10"/>
      <name val="Arial"/>
      <family val="2"/>
    </font>
    <font>
      <b/>
      <sz val="10"/>
      <color rgb="FF555555"/>
      <name val="Arial"/>
      <family val="2"/>
    </font>
    <font>
      <sz val="12"/>
      <name val="Calibri"/>
      <family val="2"/>
      <scheme val="minor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sz val="12"/>
      <color theme="2" tint="-9.9978637043366805E-2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thin">
        <color rgb="FF999999"/>
      </right>
      <top/>
      <bottom style="medium">
        <color indexed="64"/>
      </bottom>
      <diagonal/>
    </border>
    <border>
      <left style="thin">
        <color rgb="FF999999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999999"/>
      </right>
      <top style="thin">
        <color rgb="FF999999"/>
      </top>
      <bottom/>
      <diagonal/>
    </border>
    <border>
      <left style="medium">
        <color indexed="64"/>
      </left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indexed="64"/>
      </left>
      <right/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8D9DA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rgb="FFD8D9DA"/>
      </right>
      <top style="medium">
        <color rgb="FFD8D9DA"/>
      </top>
      <bottom/>
      <diagonal/>
    </border>
    <border>
      <left style="medium">
        <color rgb="FFD8D9DA"/>
      </left>
      <right style="medium">
        <color rgb="FFD8D9DA"/>
      </right>
      <top/>
      <bottom/>
      <diagonal/>
    </border>
    <border>
      <left style="medium">
        <color rgb="FFD8D9DA"/>
      </left>
      <right style="medium">
        <color rgb="FFD8D9DA"/>
      </right>
      <top style="medium">
        <color rgb="FFD8D9DA"/>
      </top>
      <bottom/>
      <diagonal/>
    </border>
  </borders>
  <cellStyleXfs count="6">
    <xf numFmtId="0" fontId="0" fillId="0" borderId="0"/>
    <xf numFmtId="0" fontId="19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454">
    <xf numFmtId="0" fontId="0" fillId="0" borderId="0" xfId="0"/>
    <xf numFmtId="0" fontId="9" fillId="5" borderId="54" xfId="0" applyFont="1" applyFill="1" applyBorder="1" applyAlignment="1" applyProtection="1">
      <alignment vertical="top" wrapText="1"/>
      <protection locked="0"/>
    </xf>
    <xf numFmtId="166" fontId="9" fillId="5" borderId="54" xfId="3" applyNumberFormat="1" applyFont="1" applyFill="1" applyBorder="1" applyAlignment="1" applyProtection="1">
      <alignment horizontal="center" vertical="center" wrapText="1"/>
      <protection locked="0"/>
    </xf>
    <xf numFmtId="166" fontId="9" fillId="5" borderId="58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 applyProtection="1">
      <alignment horizontal="center" vertical="center"/>
      <protection locked="0"/>
    </xf>
    <xf numFmtId="166" fontId="2" fillId="0" borderId="19" xfId="2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66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166" fontId="2" fillId="0" borderId="20" xfId="3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Protection="1">
      <protection locked="0"/>
    </xf>
    <xf numFmtId="14" fontId="2" fillId="0" borderId="19" xfId="0" applyNumberFormat="1" applyFont="1" applyBorder="1" applyProtection="1">
      <protection locked="0"/>
    </xf>
    <xf numFmtId="164" fontId="2" fillId="0" borderId="19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164" fontId="2" fillId="0" borderId="20" xfId="0" applyNumberFormat="1" applyFont="1" applyBorder="1" applyAlignment="1" applyProtection="1">
      <alignment horizontal="center" vertical="center"/>
      <protection locked="0"/>
    </xf>
    <xf numFmtId="164" fontId="2" fillId="0" borderId="21" xfId="0" applyNumberFormat="1" applyFont="1" applyBorder="1" applyAlignment="1" applyProtection="1">
      <alignment horizontal="center" vertical="center"/>
      <protection locked="0"/>
    </xf>
    <xf numFmtId="164" fontId="2" fillId="0" borderId="22" xfId="0" applyNumberFormat="1" applyFont="1" applyBorder="1" applyAlignment="1" applyProtection="1">
      <alignment horizontal="center" vertical="center"/>
      <protection locked="0"/>
    </xf>
    <xf numFmtId="166" fontId="4" fillId="0" borderId="23" xfId="3" applyNumberFormat="1" applyFont="1" applyBorder="1" applyAlignment="1" applyProtection="1">
      <alignment horizontal="center" vertical="center"/>
      <protection locked="0"/>
    </xf>
    <xf numFmtId="17" fontId="2" fillId="0" borderId="19" xfId="0" applyNumberFormat="1" applyFont="1" applyBorder="1" applyAlignment="1" applyProtection="1">
      <alignment horizontal="center" vertical="center"/>
      <protection locked="0"/>
    </xf>
    <xf numFmtId="166" fontId="2" fillId="0" borderId="24" xfId="3" applyNumberFormat="1" applyFont="1" applyBorder="1" applyAlignment="1" applyProtection="1">
      <alignment horizontal="center" vertical="center"/>
      <protection locked="0"/>
    </xf>
    <xf numFmtId="166" fontId="2" fillId="0" borderId="25" xfId="3" applyNumberFormat="1" applyFont="1" applyBorder="1" applyAlignment="1" applyProtection="1">
      <alignment horizontal="center" vertical="center"/>
      <protection locked="0"/>
    </xf>
    <xf numFmtId="0" fontId="2" fillId="0" borderId="20" xfId="0" quotePrefix="1" applyFont="1" applyBorder="1" applyAlignment="1" applyProtection="1">
      <alignment horizontal="center" vertical="center"/>
      <protection locked="0"/>
    </xf>
    <xf numFmtId="166" fontId="2" fillId="0" borderId="26" xfId="3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66" fontId="4" fillId="5" borderId="25" xfId="3" applyNumberFormat="1" applyFont="1" applyFill="1" applyBorder="1" applyAlignment="1" applyProtection="1">
      <alignment horizontal="center" vertical="center"/>
      <protection locked="0"/>
    </xf>
    <xf numFmtId="166" fontId="4" fillId="5" borderId="19" xfId="3" applyNumberFormat="1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166" fontId="4" fillId="5" borderId="36" xfId="3" applyNumberFormat="1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166" fontId="4" fillId="0" borderId="25" xfId="0" applyNumberFormat="1" applyFont="1" applyBorder="1" applyAlignment="1" applyProtection="1">
      <alignment horizontal="center" vertical="center"/>
      <protection locked="0"/>
    </xf>
    <xf numFmtId="166" fontId="4" fillId="0" borderId="26" xfId="3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0" fontId="2" fillId="5" borderId="19" xfId="4" applyNumberFormat="1" applyFont="1" applyFill="1" applyBorder="1" applyAlignment="1" applyProtection="1">
      <alignment horizontal="center" vertical="center"/>
      <protection locked="0"/>
    </xf>
    <xf numFmtId="0" fontId="4" fillId="4" borderId="19" xfId="2" quotePrefix="1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4" fillId="4" borderId="0" xfId="1" applyFont="1" applyFill="1" applyBorder="1" applyAlignment="1" applyProtection="1">
      <alignment horizontal="right" vertical="center"/>
    </xf>
    <xf numFmtId="166" fontId="4" fillId="5" borderId="25" xfId="1" applyNumberFormat="1" applyFont="1" applyFill="1" applyBorder="1" applyAlignment="1" applyProtection="1">
      <alignment horizontal="center" vertical="center"/>
      <protection locked="0"/>
    </xf>
    <xf numFmtId="166" fontId="4" fillId="4" borderId="44" xfId="3" applyNumberFormat="1" applyFont="1" applyFill="1" applyBorder="1" applyAlignment="1" applyProtection="1">
      <alignment horizontal="center" vertical="center" wrapText="1"/>
    </xf>
    <xf numFmtId="165" fontId="4" fillId="4" borderId="3" xfId="3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9" fontId="4" fillId="5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4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164" fontId="2" fillId="6" borderId="6" xfId="3" applyNumberFormat="1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5" fontId="4" fillId="6" borderId="19" xfId="0" applyNumberFormat="1" applyFont="1" applyFill="1" applyBorder="1" applyAlignment="1">
      <alignment horizontal="center" vertical="center"/>
    </xf>
    <xf numFmtId="166" fontId="2" fillId="4" borderId="0" xfId="3" applyNumberFormat="1" applyFont="1" applyFill="1" applyBorder="1" applyAlignment="1" applyProtection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166" fontId="2" fillId="4" borderId="54" xfId="3" applyNumberFormat="1" applyFont="1" applyFill="1" applyBorder="1" applyAlignment="1" applyProtection="1">
      <alignment horizontal="center" vertical="center" wrapText="1"/>
    </xf>
    <xf numFmtId="165" fontId="4" fillId="4" borderId="54" xfId="3" applyNumberFormat="1" applyFont="1" applyFill="1" applyBorder="1" applyAlignment="1" applyProtection="1">
      <alignment horizontal="center" vertical="center" wrapText="1"/>
    </xf>
    <xf numFmtId="167" fontId="4" fillId="6" borderId="3" xfId="4" applyNumberFormat="1" applyFont="1" applyFill="1" applyBorder="1" applyAlignment="1" applyProtection="1">
      <alignment horizontal="center" vertical="center"/>
    </xf>
    <xf numFmtId="0" fontId="25" fillId="3" borderId="6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 applyProtection="1">
      <alignment horizontal="center" vertical="center"/>
    </xf>
    <xf numFmtId="0" fontId="2" fillId="4" borderId="6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6" borderId="43" xfId="0" applyFont="1" applyFill="1" applyBorder="1"/>
    <xf numFmtId="0" fontId="2" fillId="0" borderId="0" xfId="0" applyFont="1"/>
    <xf numFmtId="0" fontId="2" fillId="6" borderId="29" xfId="0" applyFont="1" applyFill="1" applyBorder="1"/>
    <xf numFmtId="164" fontId="9" fillId="4" borderId="0" xfId="3" applyNumberFormat="1" applyFont="1" applyFill="1" applyBorder="1" applyAlignment="1" applyProtection="1">
      <alignment horizontal="center" vertical="center"/>
    </xf>
    <xf numFmtId="164" fontId="20" fillId="3" borderId="56" xfId="3" applyNumberFormat="1" applyFont="1" applyFill="1" applyBorder="1" applyAlignment="1" applyProtection="1">
      <alignment horizontal="center" vertical="center" wrapText="1"/>
    </xf>
    <xf numFmtId="164" fontId="11" fillId="4" borderId="2" xfId="3" applyNumberFormat="1" applyFont="1" applyFill="1" applyBorder="1" applyAlignment="1" applyProtection="1">
      <alignment horizontal="center" vertical="center"/>
    </xf>
    <xf numFmtId="0" fontId="20" fillId="3" borderId="54" xfId="0" applyFont="1" applyFill="1" applyBorder="1" applyAlignment="1">
      <alignment horizontal="center" wrapText="1"/>
    </xf>
    <xf numFmtId="164" fontId="20" fillId="3" borderId="57" xfId="3" applyNumberFormat="1" applyFont="1" applyFill="1" applyBorder="1" applyAlignment="1" applyProtection="1">
      <alignment horizontal="center" vertical="center" wrapText="1"/>
    </xf>
    <xf numFmtId="0" fontId="9" fillId="4" borderId="54" xfId="0" applyFont="1" applyFill="1" applyBorder="1" applyAlignment="1">
      <alignment horizontal="left" vertical="top" wrapText="1"/>
    </xf>
    <xf numFmtId="0" fontId="9" fillId="4" borderId="54" xfId="0" applyFont="1" applyFill="1" applyBorder="1" applyAlignment="1">
      <alignment vertical="top" wrapText="1"/>
    </xf>
    <xf numFmtId="6" fontId="2" fillId="0" borderId="0" xfId="0" applyNumberFormat="1" applyFont="1"/>
    <xf numFmtId="168" fontId="2" fillId="0" borderId="0" xfId="0" applyNumberFormat="1" applyFont="1"/>
    <xf numFmtId="6" fontId="4" fillId="0" borderId="0" xfId="0" applyNumberFormat="1" applyFont="1"/>
    <xf numFmtId="0" fontId="5" fillId="4" borderId="56" xfId="0" applyFont="1" applyFill="1" applyBorder="1" applyAlignment="1">
      <alignment horizontal="center" vertical="center" wrapText="1"/>
    </xf>
    <xf numFmtId="164" fontId="5" fillId="5" borderId="2" xfId="3" applyNumberFormat="1" applyFont="1" applyFill="1" applyBorder="1" applyAlignment="1" applyProtection="1">
      <alignment horizontal="center" vertical="center" wrapText="1"/>
    </xf>
    <xf numFmtId="164" fontId="20" fillId="3" borderId="55" xfId="3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/>
    <xf numFmtId="164" fontId="5" fillId="4" borderId="0" xfId="3" applyNumberFormat="1" applyFont="1" applyFill="1" applyBorder="1" applyAlignment="1" applyProtection="1">
      <alignment horizontal="center" vertical="center"/>
    </xf>
    <xf numFmtId="0" fontId="5" fillId="4" borderId="0" xfId="0" applyFont="1" applyFill="1"/>
    <xf numFmtId="0" fontId="14" fillId="4" borderId="0" xfId="0" applyFont="1" applyFill="1"/>
    <xf numFmtId="0" fontId="9" fillId="0" borderId="0" xfId="0" applyFont="1"/>
    <xf numFmtId="164" fontId="9" fillId="0" borderId="0" xfId="3" applyNumberFormat="1" applyFont="1" applyAlignment="1" applyProtection="1">
      <alignment horizontal="center" vertical="center"/>
    </xf>
    <xf numFmtId="0" fontId="10" fillId="6" borderId="6" xfId="0" applyFont="1" applyFill="1" applyBorder="1"/>
    <xf numFmtId="0" fontId="2" fillId="6" borderId="7" xfId="0" applyFont="1" applyFill="1" applyBorder="1"/>
    <xf numFmtId="0" fontId="10" fillId="6" borderId="0" xfId="0" applyFont="1" applyFill="1"/>
    <xf numFmtId="0" fontId="2" fillId="6" borderId="10" xfId="0" applyFont="1" applyFill="1" applyBorder="1"/>
    <xf numFmtId="0" fontId="18" fillId="6" borderId="0" xfId="0" applyFont="1" applyFill="1"/>
    <xf numFmtId="0" fontId="21" fillId="6" borderId="0" xfId="0" applyFont="1" applyFill="1"/>
    <xf numFmtId="0" fontId="16" fillId="3" borderId="43" xfId="0" applyFont="1" applyFill="1" applyBorder="1" applyAlignment="1">
      <alignment horizontal="left" vertical="center"/>
    </xf>
    <xf numFmtId="0" fontId="21" fillId="3" borderId="6" xfId="0" applyFont="1" applyFill="1" applyBorder="1"/>
    <xf numFmtId="0" fontId="21" fillId="3" borderId="7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0" xfId="0" applyFont="1" applyFill="1" applyBorder="1"/>
    <xf numFmtId="0" fontId="4" fillId="6" borderId="29" xfId="0" applyFont="1" applyFill="1" applyBorder="1"/>
    <xf numFmtId="0" fontId="4" fillId="6" borderId="10" xfId="0" applyFont="1" applyFill="1" applyBorder="1"/>
    <xf numFmtId="0" fontId="4" fillId="0" borderId="0" xfId="0" applyFont="1"/>
    <xf numFmtId="166" fontId="4" fillId="4" borderId="8" xfId="0" applyNumberFormat="1" applyFont="1" applyFill="1" applyBorder="1" applyAlignment="1">
      <alignment horizontal="center" vertical="center"/>
    </xf>
    <xf numFmtId="166" fontId="2" fillId="4" borderId="9" xfId="0" applyNumberFormat="1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>
      <alignment horizontal="center" vertical="center"/>
    </xf>
    <xf numFmtId="166" fontId="4" fillId="4" borderId="9" xfId="3" applyNumberFormat="1" applyFont="1" applyFill="1" applyBorder="1" applyAlignment="1" applyProtection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42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0" fontId="8" fillId="6" borderId="29" xfId="0" applyFont="1" applyFill="1" applyBorder="1"/>
    <xf numFmtId="0" fontId="5" fillId="4" borderId="5" xfId="0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/>
    <xf numFmtId="0" fontId="8" fillId="0" borderId="0" xfId="0" applyFont="1"/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166" fontId="4" fillId="4" borderId="13" xfId="3" applyNumberFormat="1" applyFont="1" applyFill="1" applyBorder="1" applyAlignment="1" applyProtection="1">
      <alignment horizontal="center" vertical="center"/>
    </xf>
    <xf numFmtId="164" fontId="9" fillId="4" borderId="11" xfId="0" applyNumberFormat="1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164" fontId="4" fillId="4" borderId="17" xfId="0" applyNumberFormat="1" applyFont="1" applyFill="1" applyBorder="1" applyAlignment="1">
      <alignment vertical="center"/>
    </xf>
    <xf numFmtId="164" fontId="4" fillId="4" borderId="0" xfId="0" applyNumberFormat="1" applyFont="1" applyFill="1" applyAlignment="1">
      <alignment vertical="center"/>
    </xf>
    <xf numFmtId="164" fontId="4" fillId="4" borderId="10" xfId="0" applyNumberFormat="1" applyFont="1" applyFill="1" applyBorder="1" applyAlignment="1">
      <alignment vertical="center"/>
    </xf>
    <xf numFmtId="164" fontId="5" fillId="4" borderId="5" xfId="3" applyNumberFormat="1" applyFont="1" applyFill="1" applyBorder="1" applyAlignment="1" applyProtection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164" fontId="4" fillId="4" borderId="15" xfId="3" applyNumberFormat="1" applyFont="1" applyFill="1" applyBorder="1" applyAlignment="1" applyProtection="1">
      <alignment horizontal="center" vertical="center"/>
    </xf>
    <xf numFmtId="164" fontId="4" fillId="4" borderId="11" xfId="3" applyNumberFormat="1" applyFont="1" applyFill="1" applyBorder="1" applyAlignment="1" applyProtection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6" fontId="4" fillId="4" borderId="11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5" fillId="6" borderId="10" xfId="0" applyFont="1" applyFill="1" applyBorder="1"/>
    <xf numFmtId="0" fontId="4" fillId="4" borderId="15" xfId="0" applyFont="1" applyFill="1" applyBorder="1" applyAlignment="1">
      <alignment horizontal="center" vertical="center"/>
    </xf>
    <xf numFmtId="166" fontId="4" fillId="4" borderId="14" xfId="3" applyNumberFormat="1" applyFont="1" applyFill="1" applyBorder="1" applyAlignment="1" applyProtection="1">
      <alignment horizontal="center" vertical="center"/>
    </xf>
    <xf numFmtId="0" fontId="2" fillId="6" borderId="0" xfId="0" applyFont="1" applyFill="1"/>
    <xf numFmtId="164" fontId="2" fillId="6" borderId="0" xfId="0" applyNumberFormat="1" applyFont="1" applyFill="1"/>
    <xf numFmtId="164" fontId="2" fillId="0" borderId="0" xfId="0" applyNumberFormat="1" applyFont="1"/>
    <xf numFmtId="0" fontId="6" fillId="5" borderId="31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2" fillId="3" borderId="32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right" vertical="center"/>
    </xf>
    <xf numFmtId="22" fontId="4" fillId="4" borderId="26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9" fontId="4" fillId="4" borderId="44" xfId="0" applyNumberFormat="1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 wrapText="1"/>
    </xf>
    <xf numFmtId="166" fontId="4" fillId="4" borderId="19" xfId="3" applyNumberFormat="1" applyFont="1" applyFill="1" applyBorder="1" applyAlignment="1" applyProtection="1">
      <alignment horizontal="center" vertical="center"/>
    </xf>
    <xf numFmtId="166" fontId="4" fillId="4" borderId="25" xfId="3" applyNumberFormat="1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166" fontId="4" fillId="4" borderId="24" xfId="3" applyNumberFormat="1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right" vertical="center"/>
    </xf>
    <xf numFmtId="9" fontId="4" fillId="4" borderId="3" xfId="4" applyFont="1" applyFill="1" applyBorder="1" applyAlignment="1" applyProtection="1">
      <alignment horizontal="center" vertical="center"/>
    </xf>
    <xf numFmtId="166" fontId="4" fillId="4" borderId="30" xfId="3" applyNumberFormat="1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166" fontId="4" fillId="4" borderId="45" xfId="3" applyNumberFormat="1" applyFont="1" applyFill="1" applyBorder="1" applyAlignment="1" applyProtection="1">
      <alignment horizontal="center" vertical="center"/>
    </xf>
    <xf numFmtId="166" fontId="4" fillId="4" borderId="12" xfId="3" applyNumberFormat="1" applyFont="1" applyFill="1" applyBorder="1" applyAlignment="1" applyProtection="1">
      <alignment horizontal="center" vertical="center"/>
    </xf>
    <xf numFmtId="0" fontId="6" fillId="4" borderId="43" xfId="0" applyFont="1" applyFill="1" applyBorder="1" applyAlignment="1">
      <alignment horizontal="left" vertical="center"/>
    </xf>
    <xf numFmtId="166" fontId="4" fillId="4" borderId="6" xfId="3" applyNumberFormat="1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4" fontId="4" fillId="4" borderId="7" xfId="3" applyNumberFormat="1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>
      <alignment horizontal="right" vertical="center"/>
    </xf>
    <xf numFmtId="166" fontId="4" fillId="4" borderId="2" xfId="3" applyNumberFormat="1" applyFont="1" applyFill="1" applyBorder="1" applyAlignment="1" applyProtection="1">
      <alignment horizontal="center" vertical="center"/>
    </xf>
    <xf numFmtId="0" fontId="15" fillId="4" borderId="46" xfId="0" applyFont="1" applyFill="1" applyBorder="1" applyAlignment="1">
      <alignment horizontal="right" vertical="center"/>
    </xf>
    <xf numFmtId="44" fontId="15" fillId="4" borderId="10" xfId="3" applyFont="1" applyFill="1" applyBorder="1" applyAlignment="1" applyProtection="1">
      <alignment horizontal="center" vertical="center"/>
    </xf>
    <xf numFmtId="166" fontId="4" fillId="4" borderId="17" xfId="0" applyNumberFormat="1" applyFont="1" applyFill="1" applyBorder="1" applyAlignment="1">
      <alignment horizontal="center" vertical="center"/>
    </xf>
    <xf numFmtId="2" fontId="15" fillId="4" borderId="30" xfId="0" applyNumberFormat="1" applyFont="1" applyFill="1" applyBorder="1" applyAlignment="1">
      <alignment horizontal="right" vertical="center"/>
    </xf>
    <xf numFmtId="166" fontId="15" fillId="4" borderId="10" xfId="3" applyNumberFormat="1" applyFont="1" applyFill="1" applyBorder="1" applyAlignment="1" applyProtection="1">
      <alignment horizontal="left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9" fillId="4" borderId="19" xfId="0" applyFont="1" applyFill="1" applyBorder="1" applyAlignment="1">
      <alignment horizontal="center"/>
    </xf>
    <xf numFmtId="0" fontId="2" fillId="6" borderId="6" xfId="0" applyFont="1" applyFill="1" applyBorder="1"/>
    <xf numFmtId="0" fontId="4" fillId="6" borderId="6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4" fillId="4" borderId="0" xfId="0" applyFont="1" applyFill="1"/>
    <xf numFmtId="0" fontId="11" fillId="4" borderId="0" xfId="0" applyFont="1" applyFill="1" applyAlignment="1">
      <alignment horizontal="right"/>
    </xf>
    <xf numFmtId="9" fontId="26" fillId="4" borderId="0" xfId="0" applyNumberFormat="1" applyFont="1" applyFill="1"/>
    <xf numFmtId="0" fontId="4" fillId="4" borderId="0" xfId="0" quotePrefix="1" applyFont="1" applyFill="1" applyAlignment="1">
      <alignment horizontal="right"/>
    </xf>
    <xf numFmtId="0" fontId="23" fillId="4" borderId="0" xfId="0" applyFont="1" applyFill="1"/>
    <xf numFmtId="0" fontId="24" fillId="4" borderId="3" xfId="0" applyFont="1" applyFill="1" applyBorder="1" applyAlignment="1">
      <alignment horizontal="center"/>
    </xf>
    <xf numFmtId="0" fontId="15" fillId="4" borderId="0" xfId="0" applyFont="1" applyFill="1"/>
    <xf numFmtId="6" fontId="23" fillId="4" borderId="23" xfId="0" applyNumberFormat="1" applyFont="1" applyFill="1" applyBorder="1"/>
    <xf numFmtId="164" fontId="24" fillId="4" borderId="23" xfId="3" applyNumberFormat="1" applyFont="1" applyFill="1" applyBorder="1" applyProtection="1"/>
    <xf numFmtId="10" fontId="4" fillId="4" borderId="0" xfId="0" applyNumberFormat="1" applyFont="1" applyFill="1" applyAlignment="1">
      <alignment horizontal="right"/>
    </xf>
    <xf numFmtId="6" fontId="24" fillId="4" borderId="20" xfId="0" applyNumberFormat="1" applyFont="1" applyFill="1" applyBorder="1"/>
    <xf numFmtId="0" fontId="4" fillId="4" borderId="2" xfId="0" applyFont="1" applyFill="1" applyBorder="1"/>
    <xf numFmtId="0" fontId="4" fillId="4" borderId="40" xfId="0" applyFont="1" applyFill="1" applyBorder="1"/>
    <xf numFmtId="0" fontId="4" fillId="4" borderId="40" xfId="0" applyFont="1" applyFill="1" applyBorder="1" applyAlignment="1">
      <alignment horizontal="right"/>
    </xf>
    <xf numFmtId="6" fontId="4" fillId="4" borderId="4" xfId="0" applyNumberFormat="1" applyFont="1" applyFill="1" applyBorder="1"/>
    <xf numFmtId="6" fontId="4" fillId="4" borderId="3" xfId="0" applyNumberFormat="1" applyFont="1" applyFill="1" applyBorder="1"/>
    <xf numFmtId="6" fontId="4" fillId="4" borderId="0" xfId="0" applyNumberFormat="1" applyFont="1" applyFill="1"/>
    <xf numFmtId="0" fontId="4" fillId="6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4" borderId="0" xfId="0" applyFont="1" applyFill="1" applyProtection="1">
      <protection locked="0"/>
    </xf>
    <xf numFmtId="164" fontId="34" fillId="4" borderId="39" xfId="0" applyNumberFormat="1" applyFont="1" applyFill="1" applyBorder="1"/>
    <xf numFmtId="6" fontId="34" fillId="4" borderId="0" xfId="0" applyNumberFormat="1" applyFont="1" applyFill="1"/>
    <xf numFmtId="6" fontId="34" fillId="4" borderId="19" xfId="0" applyNumberFormat="1" applyFont="1" applyFill="1" applyBorder="1"/>
    <xf numFmtId="166" fontId="4" fillId="4" borderId="0" xfId="3" applyNumberFormat="1" applyFont="1" applyFill="1" applyBorder="1" applyAlignment="1" applyProtection="1">
      <alignment horizontal="right" vertical="center" wrapText="1"/>
    </xf>
    <xf numFmtId="0" fontId="15" fillId="4" borderId="0" xfId="0" applyFont="1" applyFill="1" applyAlignment="1">
      <alignment horizontal="center" vertical="center"/>
    </xf>
    <xf numFmtId="166" fontId="4" fillId="4" borderId="0" xfId="3" applyNumberFormat="1" applyFont="1" applyFill="1" applyBorder="1" applyAlignment="1" applyProtection="1">
      <alignment horizontal="center" vertical="center" wrapText="1"/>
    </xf>
    <xf numFmtId="166" fontId="2" fillId="4" borderId="16" xfId="3" applyNumberFormat="1" applyFont="1" applyFill="1" applyBorder="1" applyAlignment="1" applyProtection="1">
      <alignment horizontal="center" vertical="center" wrapText="1"/>
    </xf>
    <xf numFmtId="0" fontId="12" fillId="4" borderId="56" xfId="0" applyFont="1" applyFill="1" applyBorder="1" applyAlignment="1">
      <alignment horizontal="left" vertical="center" wrapText="1"/>
    </xf>
    <xf numFmtId="0" fontId="12" fillId="4" borderId="59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64" fontId="34" fillId="5" borderId="19" xfId="3" applyNumberFormat="1" applyFont="1" applyFill="1" applyBorder="1" applyProtection="1">
      <protection locked="0"/>
    </xf>
    <xf numFmtId="164" fontId="33" fillId="5" borderId="19" xfId="3" applyNumberFormat="1" applyFont="1" applyFill="1" applyBorder="1" applyProtection="1">
      <protection locked="0"/>
    </xf>
    <xf numFmtId="0" fontId="11" fillId="5" borderId="19" xfId="0" applyFont="1" applyFill="1" applyBorder="1" applyAlignment="1" applyProtection="1">
      <alignment horizontal="center"/>
      <protection locked="0"/>
    </xf>
    <xf numFmtId="10" fontId="34" fillId="5" borderId="24" xfId="0" applyNumberFormat="1" applyFont="1" applyFill="1" applyBorder="1" applyAlignment="1" applyProtection="1">
      <alignment horizontal="center"/>
      <protection locked="0"/>
    </xf>
    <xf numFmtId="10" fontId="34" fillId="5" borderId="19" xfId="0" applyNumberFormat="1" applyFont="1" applyFill="1" applyBorder="1" applyAlignment="1" applyProtection="1">
      <alignment horizontal="center"/>
      <protection locked="0"/>
    </xf>
    <xf numFmtId="10" fontId="33" fillId="5" borderId="3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0" borderId="8" xfId="0" applyFont="1" applyBorder="1"/>
    <xf numFmtId="0" fontId="36" fillId="5" borderId="0" xfId="5" applyFont="1" applyFill="1" applyBorder="1" applyAlignment="1" applyProtection="1">
      <alignment horizontal="center" vertical="center"/>
    </xf>
    <xf numFmtId="0" fontId="2" fillId="0" borderId="12" xfId="0" applyFont="1" applyBorder="1"/>
    <xf numFmtId="164" fontId="2" fillId="5" borderId="6" xfId="0" applyNumberFormat="1" applyFont="1" applyFill="1" applyBorder="1"/>
    <xf numFmtId="0" fontId="2" fillId="5" borderId="7" xfId="0" applyFont="1" applyFill="1" applyBorder="1"/>
    <xf numFmtId="164" fontId="2" fillId="5" borderId="0" xfId="0" applyNumberFormat="1" applyFont="1" applyFill="1"/>
    <xf numFmtId="0" fontId="2" fillId="5" borderId="10" xfId="0" applyFont="1" applyFill="1" applyBorder="1"/>
    <xf numFmtId="164" fontId="2" fillId="5" borderId="9" xfId="0" applyNumberFormat="1" applyFont="1" applyFill="1" applyBorder="1"/>
    <xf numFmtId="0" fontId="2" fillId="5" borderId="12" xfId="0" applyFont="1" applyFill="1" applyBorder="1"/>
    <xf numFmtId="0" fontId="2" fillId="0" borderId="9" xfId="0" applyFont="1" applyBorder="1"/>
    <xf numFmtId="0" fontId="2" fillId="5" borderId="0" xfId="0" applyFont="1" applyFill="1"/>
    <xf numFmtId="0" fontId="15" fillId="6" borderId="0" xfId="0" applyFont="1" applyFill="1" applyAlignment="1">
      <alignment horizontal="right" vertical="center"/>
    </xf>
    <xf numFmtId="9" fontId="4" fillId="6" borderId="0" xfId="4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right"/>
    </xf>
    <xf numFmtId="0" fontId="2" fillId="5" borderId="6" xfId="0" applyFont="1" applyFill="1" applyBorder="1"/>
    <xf numFmtId="0" fontId="4" fillId="5" borderId="0" xfId="0" applyFont="1" applyFill="1" applyAlignment="1">
      <alignment horizontal="right"/>
    </xf>
    <xf numFmtId="0" fontId="2" fillId="5" borderId="29" xfId="0" applyFont="1" applyFill="1" applyBorder="1"/>
    <xf numFmtId="0" fontId="27" fillId="7" borderId="69" xfId="0" applyFont="1" applyFill="1" applyBorder="1" applyAlignment="1">
      <alignment horizontal="center" vertical="center" wrapText="1"/>
    </xf>
    <xf numFmtId="166" fontId="38" fillId="5" borderId="20" xfId="1" applyNumberFormat="1" applyFont="1" applyFill="1" applyBorder="1" applyAlignment="1" applyProtection="1">
      <alignment horizontal="center" vertical="center"/>
      <protection locked="0"/>
    </xf>
    <xf numFmtId="164" fontId="38" fillId="5" borderId="21" xfId="1" applyNumberFormat="1" applyFont="1" applyFill="1" applyBorder="1" applyAlignment="1" applyProtection="1">
      <alignment horizontal="center" vertical="center"/>
      <protection locked="0"/>
    </xf>
    <xf numFmtId="166" fontId="38" fillId="5" borderId="19" xfId="1" applyNumberFormat="1" applyFont="1" applyFill="1" applyBorder="1" applyAlignment="1" applyProtection="1">
      <alignment horizontal="center" vertical="center"/>
      <protection locked="0"/>
    </xf>
    <xf numFmtId="169" fontId="4" fillId="6" borderId="0" xfId="3" applyNumberFormat="1" applyFont="1" applyFill="1" applyAlignment="1">
      <alignment vertical="center"/>
    </xf>
    <xf numFmtId="164" fontId="4" fillId="6" borderId="0" xfId="3" applyNumberFormat="1" applyFont="1" applyFill="1" applyAlignment="1">
      <alignment horizontal="center" vertical="center"/>
    </xf>
    <xf numFmtId="164" fontId="4" fillId="6" borderId="5" xfId="3" applyNumberFormat="1" applyFont="1" applyFill="1" applyBorder="1" applyAlignment="1">
      <alignment horizontal="right" vertical="center"/>
    </xf>
    <xf numFmtId="0" fontId="42" fillId="6" borderId="0" xfId="0" applyFont="1" applyFill="1" applyAlignment="1">
      <alignment horizontal="center" vertical="center"/>
    </xf>
    <xf numFmtId="0" fontId="41" fillId="6" borderId="6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/>
    </xf>
    <xf numFmtId="0" fontId="31" fillId="6" borderId="29" xfId="5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2" fillId="6" borderId="68" xfId="0" applyFont="1" applyFill="1" applyBorder="1" applyAlignment="1">
      <alignment horizontal="center" vertical="center"/>
    </xf>
    <xf numFmtId="165" fontId="4" fillId="6" borderId="0" xfId="0" applyNumberFormat="1" applyFont="1" applyFill="1" applyAlignment="1">
      <alignment horizontal="center" vertical="center"/>
    </xf>
    <xf numFmtId="0" fontId="39" fillId="6" borderId="0" xfId="0" applyFont="1" applyFill="1" applyAlignment="1">
      <alignment horizontal="right" vertical="center"/>
    </xf>
    <xf numFmtId="0" fontId="2" fillId="6" borderId="29" xfId="0" applyFont="1" applyFill="1" applyBorder="1" applyAlignment="1">
      <alignment horizontal="left" vertical="center"/>
    </xf>
    <xf numFmtId="0" fontId="3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  <xf numFmtId="164" fontId="11" fillId="4" borderId="40" xfId="3" applyNumberFormat="1" applyFont="1" applyFill="1" applyBorder="1" applyAlignment="1" applyProtection="1">
      <alignment horizontal="center" vertical="center"/>
    </xf>
    <xf numFmtId="164" fontId="20" fillId="3" borderId="71" xfId="3" applyNumberFormat="1" applyFont="1" applyFill="1" applyBorder="1" applyAlignment="1" applyProtection="1">
      <alignment horizontal="center" vertical="center" wrapText="1"/>
    </xf>
    <xf numFmtId="166" fontId="9" fillId="5" borderId="56" xfId="3" applyNumberFormat="1" applyFont="1" applyFill="1" applyBorder="1" applyAlignment="1" applyProtection="1">
      <alignment horizontal="center" vertical="center" wrapText="1"/>
      <protection locked="0"/>
    </xf>
    <xf numFmtId="166" fontId="9" fillId="5" borderId="72" xfId="3" applyNumberFormat="1" applyFont="1" applyFill="1" applyBorder="1" applyAlignment="1" applyProtection="1">
      <alignment horizontal="center" vertical="center" wrapText="1"/>
      <protection locked="0"/>
    </xf>
    <xf numFmtId="164" fontId="11" fillId="5" borderId="2" xfId="3" applyNumberFormat="1" applyFont="1" applyFill="1" applyBorder="1" applyAlignment="1" applyProtection="1">
      <alignment horizontal="center" vertical="center" wrapText="1"/>
    </xf>
    <xf numFmtId="164" fontId="20" fillId="3" borderId="61" xfId="3" applyNumberFormat="1" applyFont="1" applyFill="1" applyBorder="1" applyAlignment="1" applyProtection="1">
      <alignment horizontal="center" vertical="center" wrapText="1"/>
    </xf>
    <xf numFmtId="0" fontId="2" fillId="6" borderId="73" xfId="0" applyFont="1" applyFill="1" applyBorder="1"/>
    <xf numFmtId="0" fontId="2" fillId="5" borderId="73" xfId="0" applyFont="1" applyFill="1" applyBorder="1" applyAlignment="1">
      <alignment horizontal="left" vertical="center"/>
    </xf>
    <xf numFmtId="0" fontId="2" fillId="5" borderId="74" xfId="0" applyFont="1" applyFill="1" applyBorder="1" applyAlignment="1">
      <alignment horizontal="left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left" vertical="center"/>
    </xf>
    <xf numFmtId="0" fontId="2" fillId="5" borderId="77" xfId="0" applyFont="1" applyFill="1" applyBorder="1" applyAlignment="1">
      <alignment horizontal="left" vertical="center"/>
    </xf>
    <xf numFmtId="0" fontId="2" fillId="6" borderId="76" xfId="0" applyFont="1" applyFill="1" applyBorder="1"/>
    <xf numFmtId="0" fontId="2" fillId="5" borderId="76" xfId="0" applyFont="1" applyFill="1" applyBorder="1" applyAlignment="1">
      <alignment horizontal="center" vertical="center"/>
    </xf>
    <xf numFmtId="0" fontId="2" fillId="6" borderId="78" xfId="0" applyFont="1" applyFill="1" applyBorder="1"/>
    <xf numFmtId="0" fontId="9" fillId="6" borderId="79" xfId="0" applyFont="1" applyFill="1" applyBorder="1"/>
    <xf numFmtId="164" fontId="9" fillId="6" borderId="79" xfId="3" applyNumberFormat="1" applyFont="1" applyFill="1" applyBorder="1" applyAlignment="1" applyProtection="1">
      <alignment horizontal="center" vertical="center"/>
    </xf>
    <xf numFmtId="0" fontId="2" fillId="6" borderId="80" xfId="0" applyFont="1" applyFill="1" applyBorder="1"/>
    <xf numFmtId="0" fontId="2" fillId="5" borderId="80" xfId="0" applyFont="1" applyFill="1" applyBorder="1" applyAlignment="1">
      <alignment horizontal="center" vertical="center"/>
    </xf>
    <xf numFmtId="164" fontId="9" fillId="6" borderId="0" xfId="3" applyNumberFormat="1" applyFont="1" applyFill="1" applyBorder="1" applyAlignment="1" applyProtection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9" fillId="6" borderId="0" xfId="0" applyFont="1" applyFill="1"/>
    <xf numFmtId="0" fontId="2" fillId="5" borderId="78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164" fontId="4" fillId="6" borderId="3" xfId="3" applyNumberFormat="1" applyFont="1" applyFill="1" applyBorder="1" applyAlignment="1">
      <alignment horizontal="center" vertical="center"/>
    </xf>
    <xf numFmtId="164" fontId="4" fillId="6" borderId="0" xfId="3" applyNumberFormat="1" applyFont="1" applyFill="1" applyBorder="1" applyAlignment="1">
      <alignment horizontal="center" vertical="center"/>
    </xf>
    <xf numFmtId="164" fontId="4" fillId="6" borderId="9" xfId="3" applyNumberFormat="1" applyFont="1" applyFill="1" applyBorder="1" applyAlignment="1">
      <alignment horizontal="center" vertical="center"/>
    </xf>
    <xf numFmtId="0" fontId="27" fillId="7" borderId="81" xfId="0" applyFont="1" applyFill="1" applyBorder="1" applyAlignment="1">
      <alignment horizontal="center" vertical="center" wrapText="1"/>
    </xf>
    <xf numFmtId="9" fontId="5" fillId="8" borderId="19" xfId="0" applyNumberFormat="1" applyFont="1" applyFill="1" applyBorder="1" applyAlignment="1">
      <alignment horizontal="center" vertical="center"/>
    </xf>
    <xf numFmtId="9" fontId="37" fillId="8" borderId="19" xfId="0" applyNumberFormat="1" applyFont="1" applyFill="1" applyBorder="1" applyAlignment="1">
      <alignment horizontal="center" vertical="center" wrapText="1"/>
    </xf>
    <xf numFmtId="6" fontId="5" fillId="5" borderId="19" xfId="3" applyNumberFormat="1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>
      <alignment horizontal="center" vertical="center" wrapText="1"/>
    </xf>
    <xf numFmtId="164" fontId="4" fillId="6" borderId="30" xfId="3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7" fillId="7" borderId="8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 vertical="center"/>
    </xf>
    <xf numFmtId="0" fontId="3" fillId="6" borderId="29" xfId="0" applyFont="1" applyFill="1" applyBorder="1" applyAlignment="1">
      <alignment horizontal="center" vertical="center"/>
    </xf>
    <xf numFmtId="167" fontId="4" fillId="6" borderId="0" xfId="0" applyNumberFormat="1" applyFont="1" applyFill="1" applyAlignment="1">
      <alignment horizontal="center" vertical="center"/>
    </xf>
    <xf numFmtId="164" fontId="43" fillId="6" borderId="10" xfId="0" applyNumberFormat="1" applyFont="1" applyFill="1" applyBorder="1" applyAlignment="1">
      <alignment horizontal="center" vertical="center"/>
    </xf>
    <xf numFmtId="164" fontId="4" fillId="6" borderId="0" xfId="3" applyNumberFormat="1" applyFont="1" applyFill="1" applyAlignment="1">
      <alignment horizontal="right" vertical="center"/>
    </xf>
    <xf numFmtId="9" fontId="4" fillId="6" borderId="3" xfId="0" applyNumberFormat="1" applyFont="1" applyFill="1" applyBorder="1" applyAlignment="1">
      <alignment horizontal="center" vertical="center"/>
    </xf>
    <xf numFmtId="0" fontId="3" fillId="4" borderId="0" xfId="0" applyFont="1" applyFill="1"/>
    <xf numFmtId="164" fontId="13" fillId="4" borderId="0" xfId="3" applyNumberFormat="1" applyFont="1" applyFill="1" applyBorder="1" applyAlignment="1" applyProtection="1">
      <alignment horizontal="center" vertical="center"/>
    </xf>
    <xf numFmtId="164" fontId="11" fillId="4" borderId="0" xfId="3" applyNumberFormat="1" applyFont="1" applyFill="1" applyBorder="1" applyAlignment="1" applyProtection="1">
      <alignment horizontal="center"/>
    </xf>
    <xf numFmtId="0" fontId="6" fillId="4" borderId="0" xfId="0" applyFont="1" applyFill="1" applyAlignment="1">
      <alignment horizontal="center"/>
    </xf>
    <xf numFmtId="164" fontId="11" fillId="4" borderId="19" xfId="3" applyNumberFormat="1" applyFont="1" applyFill="1" applyBorder="1" applyAlignment="1" applyProtection="1">
      <alignment horizontal="center" vertical="center"/>
    </xf>
    <xf numFmtId="164" fontId="11" fillId="4" borderId="19" xfId="0" applyNumberFormat="1" applyFont="1" applyFill="1" applyBorder="1" applyAlignment="1">
      <alignment horizontal="right"/>
    </xf>
    <xf numFmtId="164" fontId="5" fillId="6" borderId="19" xfId="3" applyNumberFormat="1" applyFont="1" applyFill="1" applyBorder="1" applyAlignment="1" applyProtection="1">
      <alignment horizontal="center" vertical="center"/>
      <protection locked="0"/>
    </xf>
    <xf numFmtId="164" fontId="5" fillId="6" borderId="47" xfId="3" applyNumberFormat="1" applyFont="1" applyFill="1" applyBorder="1" applyAlignment="1">
      <alignment horizontal="center" vertical="center"/>
    </xf>
    <xf numFmtId="164" fontId="37" fillId="6" borderId="19" xfId="3" applyNumberFormat="1" applyFont="1" applyFill="1" applyBorder="1" applyAlignment="1">
      <alignment horizontal="center" vertical="center" wrapText="1"/>
    </xf>
    <xf numFmtId="0" fontId="37" fillId="6" borderId="19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164" fontId="5" fillId="6" borderId="46" xfId="3" applyNumberFormat="1" applyFont="1" applyFill="1" applyBorder="1" applyAlignment="1" applyProtection="1">
      <alignment horizontal="center" vertical="center"/>
    </xf>
    <xf numFmtId="164" fontId="11" fillId="6" borderId="6" xfId="3" applyNumberFormat="1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44" fillId="6" borderId="68" xfId="0" applyFont="1" applyFill="1" applyBorder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166" fontId="4" fillId="4" borderId="0" xfId="3" applyNumberFormat="1" applyFont="1" applyFill="1" applyBorder="1" applyAlignment="1" applyProtection="1">
      <alignment horizontal="center" vertical="center" wrapText="1"/>
    </xf>
    <xf numFmtId="166" fontId="4" fillId="4" borderId="6" xfId="3" applyNumberFormat="1" applyFont="1" applyFill="1" applyBorder="1" applyAlignment="1" applyProtection="1">
      <alignment horizontal="right" vertical="center" wrapText="1"/>
    </xf>
    <xf numFmtId="164" fontId="25" fillId="3" borderId="0" xfId="3" applyNumberFormat="1" applyFont="1" applyFill="1" applyBorder="1" applyAlignment="1" applyProtection="1">
      <alignment horizontal="center" vertical="center" wrapText="1"/>
    </xf>
    <xf numFmtId="166" fontId="2" fillId="5" borderId="2" xfId="3" applyNumberFormat="1" applyFont="1" applyFill="1" applyBorder="1" applyAlignment="1" applyProtection="1">
      <alignment horizontal="center" vertical="center" wrapText="1"/>
      <protection locked="0"/>
    </xf>
    <xf numFmtId="166" fontId="2" fillId="5" borderId="4" xfId="3" applyNumberFormat="1" applyFont="1" applyFill="1" applyBorder="1" applyAlignment="1" applyProtection="1">
      <alignment horizontal="center" vertical="center" wrapText="1"/>
      <protection locked="0"/>
    </xf>
    <xf numFmtId="166" fontId="2" fillId="4" borderId="61" xfId="3" applyNumberFormat="1" applyFont="1" applyFill="1" applyBorder="1" applyAlignment="1" applyProtection="1">
      <alignment horizontal="center" vertical="center" wrapText="1"/>
    </xf>
    <xf numFmtId="166" fontId="2" fillId="4" borderId="16" xfId="3" applyNumberFormat="1" applyFont="1" applyFill="1" applyBorder="1" applyAlignment="1" applyProtection="1">
      <alignment horizontal="center" vertical="center" wrapText="1"/>
    </xf>
    <xf numFmtId="166" fontId="4" fillId="4" borderId="9" xfId="3" applyNumberFormat="1" applyFont="1" applyFill="1" applyBorder="1" applyAlignment="1" applyProtection="1">
      <alignment horizontal="right" vertical="center" wrapText="1"/>
    </xf>
    <xf numFmtId="166" fontId="4" fillId="4" borderId="63" xfId="3" applyNumberFormat="1" applyFont="1" applyFill="1" applyBorder="1" applyAlignment="1" applyProtection="1">
      <alignment horizontal="right" vertical="center" wrapText="1"/>
    </xf>
    <xf numFmtId="0" fontId="4" fillId="6" borderId="0" xfId="0" applyFont="1" applyFill="1" applyAlignment="1">
      <alignment horizontal="right" vertical="center"/>
    </xf>
    <xf numFmtId="166" fontId="4" fillId="4" borderId="29" xfId="3" applyNumberFormat="1" applyFont="1" applyFill="1" applyBorder="1" applyAlignment="1" applyProtection="1">
      <alignment horizontal="right" vertical="center" wrapText="1"/>
    </xf>
    <xf numFmtId="166" fontId="4" fillId="4" borderId="0" xfId="3" applyNumberFormat="1" applyFont="1" applyFill="1" applyBorder="1" applyAlignment="1" applyProtection="1">
      <alignment horizontal="right" vertical="center" wrapText="1"/>
    </xf>
    <xf numFmtId="166" fontId="4" fillId="6" borderId="1" xfId="3" applyNumberFormat="1" applyFont="1" applyFill="1" applyBorder="1" applyAlignment="1" applyProtection="1">
      <alignment horizontal="center" vertical="center" wrapText="1"/>
    </xf>
    <xf numFmtId="166" fontId="4" fillId="6" borderId="47" xfId="3" applyNumberFormat="1" applyFont="1" applyFill="1" applyBorder="1" applyAlignment="1" applyProtection="1">
      <alignment horizontal="center" vertical="center" wrapText="1"/>
    </xf>
    <xf numFmtId="0" fontId="4" fillId="4" borderId="67" xfId="0" applyFont="1" applyFill="1" applyBorder="1" applyAlignment="1">
      <alignment horizontal="right" vertical="center" wrapText="1"/>
    </xf>
    <xf numFmtId="0" fontId="4" fillId="4" borderId="60" xfId="0" applyFont="1" applyFill="1" applyBorder="1" applyAlignment="1">
      <alignment horizontal="right" vertical="center" wrapText="1"/>
    </xf>
    <xf numFmtId="0" fontId="4" fillId="4" borderId="2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horizontal="right" vertical="center" wrapText="1"/>
    </xf>
    <xf numFmtId="0" fontId="12" fillId="4" borderId="56" xfId="0" applyFont="1" applyFill="1" applyBorder="1" applyAlignment="1">
      <alignment horizontal="left" vertical="center" wrapText="1"/>
    </xf>
    <xf numFmtId="0" fontId="12" fillId="4" borderId="59" xfId="0" applyFont="1" applyFill="1" applyBorder="1" applyAlignment="1">
      <alignment horizontal="left" vertical="center" wrapText="1"/>
    </xf>
    <xf numFmtId="164" fontId="13" fillId="4" borderId="48" xfId="3" applyNumberFormat="1" applyFont="1" applyFill="1" applyBorder="1" applyAlignment="1" applyProtection="1">
      <alignment horizontal="center" vertical="center"/>
    </xf>
    <xf numFmtId="164" fontId="13" fillId="4" borderId="70" xfId="3" applyNumberFormat="1" applyFont="1" applyFill="1" applyBorder="1" applyAlignment="1" applyProtection="1">
      <alignment horizontal="center" vertical="center"/>
    </xf>
    <xf numFmtId="0" fontId="36" fillId="5" borderId="29" xfId="5" applyFont="1" applyFill="1" applyBorder="1" applyAlignment="1" applyProtection="1">
      <alignment horizontal="center" vertical="center"/>
    </xf>
    <xf numFmtId="0" fontId="36" fillId="5" borderId="0" xfId="5" applyFont="1" applyFill="1" applyBorder="1" applyAlignment="1" applyProtection="1">
      <alignment horizontal="center" vertical="center"/>
    </xf>
    <xf numFmtId="164" fontId="2" fillId="0" borderId="18" xfId="0" applyNumberFormat="1" applyFont="1" applyBorder="1" applyAlignment="1" applyProtection="1">
      <alignment horizontal="center" vertical="center"/>
      <protection locked="0"/>
    </xf>
    <xf numFmtId="164" fontId="2" fillId="0" borderId="36" xfId="0" applyNumberFormat="1" applyFont="1" applyBorder="1" applyAlignment="1" applyProtection="1">
      <alignment horizontal="center" vertical="center"/>
      <protection locked="0"/>
    </xf>
    <xf numFmtId="0" fontId="27" fillId="3" borderId="32" xfId="0" applyFont="1" applyFill="1" applyBorder="1" applyAlignment="1">
      <alignment horizontal="left" vertical="center"/>
    </xf>
    <xf numFmtId="0" fontId="27" fillId="3" borderId="49" xfId="0" applyFont="1" applyFill="1" applyBorder="1" applyAlignment="1">
      <alignment horizontal="left" vertical="center"/>
    </xf>
    <xf numFmtId="0" fontId="27" fillId="3" borderId="50" xfId="0" applyFont="1" applyFill="1" applyBorder="1" applyAlignment="1">
      <alignment horizontal="left" vertical="center"/>
    </xf>
    <xf numFmtId="164" fontId="5" fillId="4" borderId="18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47" xfId="0" applyNumberFormat="1" applyFont="1" applyBorder="1" applyAlignment="1" applyProtection="1">
      <alignment horizontal="center" vertical="center"/>
      <protection locked="0"/>
    </xf>
    <xf numFmtId="164" fontId="5" fillId="4" borderId="36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47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7" fillId="3" borderId="29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27" fillId="3" borderId="22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164" fontId="38" fillId="5" borderId="18" xfId="1" applyNumberFormat="1" applyFont="1" applyFill="1" applyBorder="1" applyAlignment="1" applyProtection="1">
      <alignment horizontal="center" vertical="center"/>
      <protection locked="0"/>
    </xf>
    <xf numFmtId="164" fontId="38" fillId="5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4" fillId="4" borderId="11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4" fontId="4" fillId="4" borderId="9" xfId="3" applyNumberFormat="1" applyFont="1" applyFill="1" applyBorder="1" applyAlignment="1" applyProtection="1">
      <alignment horizontal="center" vertical="center"/>
    </xf>
    <xf numFmtId="9" fontId="38" fillId="5" borderId="19" xfId="1" applyNumberFormat="1" applyFont="1" applyFill="1" applyBorder="1" applyAlignment="1" applyProtection="1">
      <alignment horizontal="center" vertical="center"/>
      <protection locked="0"/>
    </xf>
    <xf numFmtId="0" fontId="38" fillId="5" borderId="19" xfId="1" applyFont="1" applyFill="1" applyBorder="1" applyAlignment="1" applyProtection="1">
      <alignment horizontal="center" vertical="center"/>
      <protection locked="0"/>
    </xf>
    <xf numFmtId="9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8" fillId="5" borderId="31" xfId="1" applyFont="1" applyFill="1" applyBorder="1" applyAlignment="1" applyProtection="1">
      <alignment horizontal="center" vertical="center"/>
      <protection locked="0"/>
    </xf>
    <xf numFmtId="0" fontId="38" fillId="5" borderId="18" xfId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0" fontId="27" fillId="3" borderId="50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27" fillId="3" borderId="43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4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</cellXfs>
  <cellStyles count="6">
    <cellStyle name="Accent4" xfId="1" builtinId="41"/>
    <cellStyle name="Comma" xfId="2" builtinId="3"/>
    <cellStyle name="Currency" xfId="3" builtinId="4"/>
    <cellStyle name="Hyperlink" xfId="5" builtinId="8"/>
    <cellStyle name="Normal" xfId="0" builtinId="0"/>
    <cellStyle name="Percent" xfId="4" builtinId="5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341313</xdr:colOff>
      <xdr:row>53</xdr:row>
      <xdr:rowOff>43419</xdr:rowOff>
    </xdr:from>
    <xdr:to>
      <xdr:col>8</xdr:col>
      <xdr:colOff>169545</xdr:colOff>
      <xdr:row>56</xdr:row>
      <xdr:rowOff>150611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B6BDCC-45A7-40B5-9CB7-D2F03FF63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7126" y="12973607"/>
          <a:ext cx="741362" cy="702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1028475</xdr:colOff>
      <xdr:row>84</xdr:row>
      <xdr:rowOff>106840</xdr:rowOff>
    </xdr:from>
    <xdr:to>
      <xdr:col>3</xdr:col>
      <xdr:colOff>1503590</xdr:colOff>
      <xdr:row>86</xdr:row>
      <xdr:rowOff>154239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69E5D2-4717-4624-B8C3-682018276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707" y="16918465"/>
          <a:ext cx="475115" cy="442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323171</xdr:colOff>
      <xdr:row>51</xdr:row>
      <xdr:rowOff>55666</xdr:rowOff>
    </xdr:from>
    <xdr:to>
      <xdr:col>11</xdr:col>
      <xdr:colOff>283482</xdr:colOff>
      <xdr:row>54</xdr:row>
      <xdr:rowOff>162858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05669-2030-4371-B8C2-8B68BCA00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546" y="14809891"/>
          <a:ext cx="741361" cy="707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1085171</xdr:colOff>
      <xdr:row>42</xdr:row>
      <xdr:rowOff>65191</xdr:rowOff>
    </xdr:from>
    <xdr:to>
      <xdr:col>5</xdr:col>
      <xdr:colOff>289197</xdr:colOff>
      <xdr:row>45</xdr:row>
      <xdr:rowOff>168573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8A1128-C451-4C9F-A4A3-B71B5F2F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2371" y="11247541"/>
          <a:ext cx="741361" cy="707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857707</xdr:colOff>
      <xdr:row>34</xdr:row>
      <xdr:rowOff>113190</xdr:rowOff>
    </xdr:from>
    <xdr:to>
      <xdr:col>6</xdr:col>
      <xdr:colOff>163741</xdr:colOff>
      <xdr:row>37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C63D50-06C2-4BC2-9581-FFDDBF19A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82" y="7228365"/>
          <a:ext cx="658584" cy="62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ofe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ofe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iofe.org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niofe.org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niof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57"/>
  <sheetViews>
    <sheetView tabSelected="1" zoomScaleNormal="100" workbookViewId="0">
      <selection activeCell="G10" sqref="G10"/>
    </sheetView>
  </sheetViews>
  <sheetFormatPr defaultColWidth="9" defaultRowHeight="15.5"/>
  <cols>
    <col min="1" max="1" width="35.33203125" style="51" bestFit="1" customWidth="1"/>
    <col min="2" max="2" width="10.5" style="51" customWidth="1"/>
    <col min="3" max="3" width="14.1640625" style="51" customWidth="1"/>
    <col min="4" max="4" width="17.1640625" style="51" customWidth="1"/>
    <col min="5" max="5" width="18.08203125" style="51" customWidth="1"/>
    <col min="6" max="6" width="12.1640625" style="50" customWidth="1"/>
    <col min="7" max="7" width="14.6640625" style="51" customWidth="1"/>
    <col min="8" max="8" width="11.9140625" style="51" customWidth="1"/>
    <col min="9" max="9" width="9.5" style="51" bestFit="1" customWidth="1"/>
    <col min="10" max="10" width="12.9140625" style="51" hidden="1" customWidth="1"/>
    <col min="11" max="11" width="17.5" style="51" hidden="1" customWidth="1"/>
    <col min="12" max="12" width="8.83203125" style="51" hidden="1" customWidth="1"/>
    <col min="13" max="15" width="12.33203125" style="51" bestFit="1" customWidth="1"/>
    <col min="16" max="16384" width="9" style="51"/>
  </cols>
  <sheetData>
    <row r="1" spans="1:8">
      <c r="A1" s="46"/>
      <c r="B1" s="47"/>
      <c r="C1" s="48"/>
      <c r="D1" s="48"/>
      <c r="E1" s="49"/>
      <c r="F1" s="168"/>
      <c r="G1" s="286"/>
      <c r="H1" s="287" t="s">
        <v>219</v>
      </c>
    </row>
    <row r="2" spans="1:8" ht="27" customHeight="1">
      <c r="A2" s="358" t="s">
        <v>166</v>
      </c>
      <c r="B2" s="359"/>
      <c r="C2" s="359"/>
      <c r="D2" s="359"/>
      <c r="E2" s="53"/>
      <c r="F2" s="169"/>
      <c r="G2" s="56"/>
      <c r="H2" s="53"/>
    </row>
    <row r="3" spans="1:8" ht="17.25" customHeight="1">
      <c r="A3" s="69"/>
      <c r="B3" s="54"/>
      <c r="C3" s="362"/>
      <c r="D3" s="362"/>
      <c r="E3" s="53"/>
      <c r="F3" s="169"/>
      <c r="G3" s="56"/>
      <c r="H3" s="53"/>
    </row>
    <row r="4" spans="1:8" ht="16" thickBot="1">
      <c r="A4" s="70" t="s">
        <v>167</v>
      </c>
      <c r="B4" s="55" t="s">
        <v>168</v>
      </c>
      <c r="C4" s="360" t="s">
        <v>173</v>
      </c>
      <c r="D4" s="360"/>
      <c r="E4" s="56"/>
      <c r="F4" s="209" t="s">
        <v>185</v>
      </c>
      <c r="G4" s="56"/>
      <c r="H4" s="53"/>
    </row>
    <row r="5" spans="1:8" ht="16" thickBot="1">
      <c r="A5" s="44" t="s">
        <v>244</v>
      </c>
      <c r="B5" s="44">
        <v>52</v>
      </c>
      <c r="C5" s="363"/>
      <c r="D5" s="364"/>
      <c r="E5" s="56"/>
      <c r="F5" s="31"/>
      <c r="G5" s="169" t="s">
        <v>175</v>
      </c>
      <c r="H5" s="53"/>
    </row>
    <row r="6" spans="1:8">
      <c r="A6" s="57"/>
      <c r="B6" s="245"/>
      <c r="C6" s="365"/>
      <c r="D6" s="366"/>
      <c r="E6" s="56"/>
      <c r="F6" s="31"/>
      <c r="G6" s="169" t="s">
        <v>176</v>
      </c>
      <c r="H6" s="53"/>
    </row>
    <row r="7" spans="1:8">
      <c r="A7" s="58" t="s">
        <v>174</v>
      </c>
      <c r="B7" s="245"/>
      <c r="C7" s="39" t="s">
        <v>171</v>
      </c>
      <c r="D7" s="25"/>
      <c r="E7" s="56"/>
      <c r="F7" s="31"/>
      <c r="G7" s="169" t="s">
        <v>177</v>
      </c>
      <c r="H7" s="53"/>
    </row>
    <row r="8" spans="1:8">
      <c r="A8" s="57"/>
      <c r="B8" s="245"/>
      <c r="C8" s="39" t="s">
        <v>223</v>
      </c>
      <c r="D8" s="25"/>
      <c r="E8" s="56"/>
      <c r="F8" s="31"/>
      <c r="G8" s="169" t="s">
        <v>178</v>
      </c>
      <c r="H8" s="53"/>
    </row>
    <row r="9" spans="1:8">
      <c r="A9" s="57"/>
      <c r="B9" s="245"/>
      <c r="C9" s="39" t="s">
        <v>30</v>
      </c>
      <c r="D9" s="25"/>
      <c r="E9" s="56"/>
      <c r="F9" s="31"/>
      <c r="G9" s="169" t="s">
        <v>179</v>
      </c>
      <c r="H9" s="53"/>
    </row>
    <row r="10" spans="1:8">
      <c r="A10" s="59"/>
      <c r="B10" s="60"/>
      <c r="C10" s="39" t="s">
        <v>160</v>
      </c>
      <c r="D10" s="25"/>
      <c r="E10" s="56"/>
      <c r="F10" s="31"/>
      <c r="G10" s="169" t="s">
        <v>180</v>
      </c>
      <c r="H10" s="53"/>
    </row>
    <row r="11" spans="1:8">
      <c r="A11" s="59"/>
      <c r="B11" s="60"/>
      <c r="C11" s="40" t="s">
        <v>191</v>
      </c>
      <c r="D11" s="41"/>
      <c r="E11" s="56"/>
      <c r="F11" s="31"/>
      <c r="G11" s="169" t="s">
        <v>181</v>
      </c>
      <c r="H11" s="53"/>
    </row>
    <row r="12" spans="1:8" ht="15.75" customHeight="1" thickBot="1">
      <c r="A12" s="61"/>
      <c r="B12" s="367" t="s">
        <v>172</v>
      </c>
      <c r="C12" s="367"/>
      <c r="D12" s="42">
        <f>SUM(D7:D11)</f>
        <v>0</v>
      </c>
      <c r="E12" s="56"/>
      <c r="F12" s="31"/>
      <c r="G12" s="169" t="s">
        <v>182</v>
      </c>
      <c r="H12" s="53"/>
    </row>
    <row r="13" spans="1:8" ht="15.75" customHeight="1" thickBot="1">
      <c r="A13" s="59"/>
      <c r="B13" s="361" t="s">
        <v>189</v>
      </c>
      <c r="C13" s="361"/>
      <c r="D13" s="43" t="e">
        <f>(D12-D11)/(F14*50)</f>
        <v>#DIV/0!</v>
      </c>
      <c r="E13" s="53"/>
      <c r="F13" s="85"/>
      <c r="G13" s="169" t="s">
        <v>183</v>
      </c>
      <c r="H13" s="53"/>
    </row>
    <row r="14" spans="1:8" ht="15.75" customHeight="1" thickBot="1">
      <c r="A14" s="370" t="s">
        <v>195</v>
      </c>
      <c r="B14" s="371"/>
      <c r="C14" s="371"/>
      <c r="D14" s="62" t="e">
        <f>D13*(1-G35)</f>
        <v>#DIV/0!</v>
      </c>
      <c r="E14" s="53"/>
      <c r="F14" s="288">
        <f>SUM(F5:F13)</f>
        <v>0</v>
      </c>
      <c r="G14" s="169" t="s">
        <v>184</v>
      </c>
      <c r="H14" s="53"/>
    </row>
    <row r="15" spans="1:8" ht="15.75" customHeight="1">
      <c r="A15" s="59"/>
      <c r="B15" s="238"/>
      <c r="C15" s="238"/>
      <c r="D15" s="240"/>
      <c r="E15" s="53"/>
      <c r="F15" s="210"/>
      <c r="G15" s="169"/>
      <c r="H15" s="53"/>
    </row>
    <row r="16" spans="1:8" ht="16.5" customHeight="1" thickBot="1">
      <c r="A16" s="70" t="s">
        <v>167</v>
      </c>
      <c r="B16" s="55" t="s">
        <v>168</v>
      </c>
      <c r="C16" s="360" t="s">
        <v>173</v>
      </c>
      <c r="D16" s="360"/>
      <c r="E16" s="53"/>
      <c r="F16" s="56"/>
      <c r="G16" s="56"/>
      <c r="H16" s="53"/>
    </row>
    <row r="17" spans="1:8" ht="16" thickBot="1">
      <c r="A17" s="44" t="s">
        <v>245</v>
      </c>
      <c r="B17" s="44"/>
      <c r="C17" s="363"/>
      <c r="D17" s="364"/>
      <c r="E17" s="53"/>
      <c r="F17" s="209" t="s">
        <v>185</v>
      </c>
      <c r="G17" s="56"/>
      <c r="H17" s="53"/>
    </row>
    <row r="18" spans="1:8">
      <c r="A18" s="59"/>
      <c r="B18" s="60"/>
      <c r="C18" s="63"/>
      <c r="D18" s="241"/>
      <c r="E18" s="53"/>
      <c r="F18" s="31"/>
      <c r="G18" s="169" t="s">
        <v>175</v>
      </c>
      <c r="H18" s="53"/>
    </row>
    <row r="19" spans="1:8">
      <c r="A19" s="58" t="s">
        <v>174</v>
      </c>
      <c r="B19" s="245"/>
      <c r="C19" s="39" t="s">
        <v>171</v>
      </c>
      <c r="D19" s="25"/>
      <c r="E19" s="53"/>
      <c r="F19" s="31"/>
      <c r="G19" s="169" t="s">
        <v>176</v>
      </c>
      <c r="H19" s="53"/>
    </row>
    <row r="20" spans="1:8">
      <c r="A20" s="57"/>
      <c r="B20" s="245"/>
      <c r="C20" s="39" t="s">
        <v>223</v>
      </c>
      <c r="D20" s="25"/>
      <c r="E20" s="53"/>
      <c r="F20" s="31"/>
      <c r="G20" s="169" t="s">
        <v>177</v>
      </c>
      <c r="H20" s="53"/>
    </row>
    <row r="21" spans="1:8">
      <c r="A21" s="57"/>
      <c r="B21" s="245"/>
      <c r="C21" s="39" t="s">
        <v>30</v>
      </c>
      <c r="D21" s="25"/>
      <c r="E21" s="53"/>
      <c r="F21" s="31"/>
      <c r="G21" s="169" t="s">
        <v>178</v>
      </c>
      <c r="H21" s="53"/>
    </row>
    <row r="22" spans="1:8">
      <c r="A22" s="59"/>
      <c r="B22" s="60"/>
      <c r="C22" s="39" t="s">
        <v>160</v>
      </c>
      <c r="D22" s="25"/>
      <c r="E22" s="53"/>
      <c r="F22" s="31"/>
      <c r="G22" s="169" t="s">
        <v>179</v>
      </c>
      <c r="H22" s="53"/>
    </row>
    <row r="23" spans="1:8">
      <c r="A23" s="59"/>
      <c r="B23" s="60"/>
      <c r="C23" s="40" t="s">
        <v>191</v>
      </c>
      <c r="D23" s="41"/>
      <c r="E23" s="53"/>
      <c r="F23" s="31"/>
      <c r="G23" s="169" t="s">
        <v>180</v>
      </c>
      <c r="H23" s="53"/>
    </row>
    <row r="24" spans="1:8" ht="15.75" customHeight="1" thickBot="1">
      <c r="A24" s="64"/>
      <c r="B24" s="368" t="s">
        <v>172</v>
      </c>
      <c r="C24" s="367"/>
      <c r="D24" s="42">
        <f>IF(SUM(D19:D23)&lt;0,0,SUM(D19:D23))</f>
        <v>0</v>
      </c>
      <c r="E24" s="53"/>
      <c r="F24" s="31"/>
      <c r="G24" s="169" t="s">
        <v>181</v>
      </c>
      <c r="H24" s="53"/>
    </row>
    <row r="25" spans="1:8" ht="16" thickBot="1">
      <c r="A25" s="71"/>
      <c r="B25" s="361" t="s">
        <v>194</v>
      </c>
      <c r="C25" s="361"/>
      <c r="D25" s="43" t="e">
        <f>(D24-D23)/(F27*50)</f>
        <v>#DIV/0!</v>
      </c>
      <c r="E25" s="53"/>
      <c r="F25" s="31"/>
      <c r="G25" s="169" t="s">
        <v>182</v>
      </c>
      <c r="H25" s="53"/>
    </row>
    <row r="26" spans="1:8" ht="16.5" customHeight="1" thickBot="1">
      <c r="A26" s="370" t="s">
        <v>195</v>
      </c>
      <c r="B26" s="371"/>
      <c r="C26" s="371"/>
      <c r="D26" s="72" t="e">
        <f>D25*(1-G35)</f>
        <v>#DIV/0!</v>
      </c>
      <c r="E26" s="53"/>
      <c r="F26" s="85"/>
      <c r="G26" s="169" t="s">
        <v>183</v>
      </c>
      <c r="H26" s="53"/>
    </row>
    <row r="27" spans="1:8" ht="16" thickBot="1">
      <c r="A27" s="73"/>
      <c r="B27" s="65"/>
      <c r="C27" s="66"/>
      <c r="D27" s="66"/>
      <c r="E27" s="53"/>
      <c r="F27" s="288">
        <f>SUM(F18:F26)</f>
        <v>0</v>
      </c>
      <c r="G27" s="169" t="s">
        <v>184</v>
      </c>
      <c r="H27" s="53"/>
    </row>
    <row r="28" spans="1:8" ht="15.75" customHeight="1">
      <c r="A28" s="374"/>
      <c r="B28" s="375"/>
      <c r="C28" s="66"/>
      <c r="D28" s="67"/>
      <c r="E28" s="53"/>
      <c r="F28" s="169"/>
      <c r="G28" s="56"/>
      <c r="H28" s="53"/>
    </row>
    <row r="29" spans="1:8">
      <c r="A29" s="376" t="s">
        <v>188</v>
      </c>
      <c r="B29" s="377"/>
      <c r="C29" s="372">
        <f>C5+C17</f>
        <v>0</v>
      </c>
      <c r="D29" s="373"/>
      <c r="E29" s="56"/>
      <c r="F29" s="169"/>
      <c r="G29" s="56"/>
      <c r="H29" s="53"/>
    </row>
    <row r="30" spans="1:8">
      <c r="A30" s="52"/>
      <c r="B30" s="56"/>
      <c r="C30" s="56"/>
      <c r="D30" s="56"/>
      <c r="E30" s="56"/>
      <c r="F30" s="169"/>
      <c r="G30" s="56"/>
      <c r="H30" s="53"/>
    </row>
    <row r="31" spans="1:8">
      <c r="A31" s="52"/>
      <c r="B31" s="56"/>
      <c r="C31" s="56"/>
      <c r="D31" s="56"/>
      <c r="E31" s="285" t="s">
        <v>222</v>
      </c>
      <c r="F31" s="169"/>
      <c r="G31" s="56"/>
      <c r="H31" s="53"/>
    </row>
    <row r="32" spans="1:8">
      <c r="A32" s="289"/>
      <c r="B32" s="56"/>
      <c r="C32" s="232" t="s">
        <v>216</v>
      </c>
      <c r="D32" s="282">
        <f>IF(E32="Single",14600,IF(E32="Married Filing Jointly",29200,IF(E32="Head of Household",21900)))</f>
        <v>29200</v>
      </c>
      <c r="E32" s="327" t="s">
        <v>243</v>
      </c>
      <c r="F32" s="169"/>
      <c r="G32" s="56"/>
      <c r="H32" s="53"/>
    </row>
    <row r="33" spans="1:12">
      <c r="A33" s="52"/>
      <c r="B33" s="56"/>
      <c r="C33" s="210" t="s">
        <v>221</v>
      </c>
      <c r="D33" s="284">
        <f>D12+D24</f>
        <v>0</v>
      </c>
      <c r="E33" s="56"/>
      <c r="F33" s="169"/>
      <c r="G33" s="56"/>
      <c r="H33" s="53"/>
    </row>
    <row r="34" spans="1:12" ht="16" thickBot="1">
      <c r="A34" s="56"/>
      <c r="B34" s="369" t="s">
        <v>192</v>
      </c>
      <c r="C34" s="369"/>
      <c r="D34" s="338">
        <f>(D12-D11)+(D24-D23)-D32</f>
        <v>-29200</v>
      </c>
      <c r="E34" s="210"/>
      <c r="F34" s="210"/>
      <c r="G34" s="210"/>
      <c r="H34" s="53"/>
      <c r="I34" s="330"/>
    </row>
    <row r="35" spans="1:12" ht="32.25" customHeight="1" thickBot="1">
      <c r="A35" s="335" t="s">
        <v>236</v>
      </c>
      <c r="B35" s="339" t="e">
        <f>VLOOKUP(D34,H37:I43,2,1)</f>
        <v>#N/A</v>
      </c>
      <c r="C35" s="334" t="s">
        <v>235</v>
      </c>
      <c r="D35" s="45">
        <v>7.0000000000000007E-2</v>
      </c>
      <c r="E35" s="336"/>
      <c r="F35" s="328" t="s">
        <v>229</v>
      </c>
      <c r="G35" s="68">
        <f>(G44+G45)/D34</f>
        <v>7.0000000000000007E-2</v>
      </c>
      <c r="H35" s="53"/>
    </row>
    <row r="36" spans="1:12" ht="31">
      <c r="A36" s="324" t="s">
        <v>224</v>
      </c>
      <c r="B36" s="333" t="s">
        <v>186</v>
      </c>
      <c r="C36" s="350" t="s">
        <v>187</v>
      </c>
      <c r="D36" s="278" t="s">
        <v>220</v>
      </c>
      <c r="E36" s="278"/>
      <c r="F36" s="296"/>
      <c r="G36" s="296"/>
      <c r="H36" s="53"/>
      <c r="J36" s="332" t="s">
        <v>186</v>
      </c>
      <c r="K36" s="332" t="s">
        <v>233</v>
      </c>
      <c r="L36" s="332" t="s">
        <v>234</v>
      </c>
    </row>
    <row r="37" spans="1:12" ht="32.5" customHeight="1">
      <c r="A37" s="325">
        <v>0.1</v>
      </c>
      <c r="B37" s="348">
        <v>11600</v>
      </c>
      <c r="C37" s="348">
        <v>23200</v>
      </c>
      <c r="D37" s="348">
        <v>16550</v>
      </c>
      <c r="E37" s="295"/>
      <c r="F37" s="346">
        <f>IF($E$32="Single",J37,IF($E$32="Married Filing Jointly",K37,IF($E$32="Head of Household",L37,"")))</f>
        <v>-29200</v>
      </c>
      <c r="G37" s="347">
        <f>IF(F37&gt;0,F37*A37,0)</f>
        <v>0</v>
      </c>
      <c r="H37" s="337">
        <v>0</v>
      </c>
      <c r="I37" s="356">
        <f t="shared" ref="I37:I43" si="0">A37</f>
        <v>0.1</v>
      </c>
      <c r="J37" s="331">
        <f>IF($D$34&gt;B37,B37,$D$34)</f>
        <v>-29200</v>
      </c>
      <c r="K37" s="331">
        <f>IF($D$34&gt;C37,C37,$D$34)</f>
        <v>-29200</v>
      </c>
      <c r="L37" s="331">
        <f>IF($D$34&gt;D37,D37,$D$34)</f>
        <v>-29200</v>
      </c>
    </row>
    <row r="38" spans="1:12">
      <c r="A38" s="326">
        <v>0.12</v>
      </c>
      <c r="B38" s="348">
        <v>47150</v>
      </c>
      <c r="C38" s="348">
        <v>94300</v>
      </c>
      <c r="D38" s="348">
        <v>63100</v>
      </c>
      <c r="E38" s="295"/>
      <c r="F38" s="346">
        <f t="shared" ref="F38:F43" si="1">IF($E$32="Single",J38,IF($E$32="Married Filing Jointly",K38,IF($E$32="Head of Household",L38,"")))</f>
        <v>0</v>
      </c>
      <c r="G38" s="347">
        <f t="shared" ref="G38:G43" si="2">IF(F38&gt;0,F38*A38,0)</f>
        <v>0</v>
      </c>
      <c r="H38" s="337">
        <f>IF($E$32="Single",B37,IF($E$32="Married Filing Jointly",C37,IF($E$32="Head of Household",D37,"")))</f>
        <v>23200</v>
      </c>
      <c r="I38" s="356">
        <f t="shared" si="0"/>
        <v>0.12</v>
      </c>
      <c r="J38" s="331">
        <f>IF(IF(($D$34-J37)&gt;B38,B38,$D$34-B37)&lt;0,0,IF(($D$34-J37)&gt;B38,B38,$D$34-B37))</f>
        <v>0</v>
      </c>
      <c r="K38" s="331">
        <f>IF(IF(($D$34-K37)&gt;C38,C38,$D$34-C37)&lt;0,0,IF(($D$34-K37)&gt;C38,C38,$D$34-C37))</f>
        <v>0</v>
      </c>
      <c r="L38" s="331">
        <f>IF(IF(($D$34-L37)&gt;D38,D38,$D$34-D37)&lt;0,0,IF(($D$34-L37)&gt;D38,D38,$D$34-D37))</f>
        <v>0</v>
      </c>
    </row>
    <row r="39" spans="1:12">
      <c r="A39" s="326">
        <v>0.22</v>
      </c>
      <c r="B39" s="348">
        <v>100525</v>
      </c>
      <c r="C39" s="348">
        <v>201050</v>
      </c>
      <c r="D39" s="348">
        <v>100500</v>
      </c>
      <c r="E39" s="295"/>
      <c r="F39" s="346">
        <f t="shared" si="1"/>
        <v>0</v>
      </c>
      <c r="G39" s="347">
        <f t="shared" si="2"/>
        <v>0</v>
      </c>
      <c r="H39" s="337">
        <f t="shared" ref="H39:H43" si="3">IF($E$32="Single",B38,IF($E$32="Married Filing Jointly",C38,IF($E$32="Head of Household",D38,"")))</f>
        <v>94300</v>
      </c>
      <c r="I39" s="356">
        <f t="shared" si="0"/>
        <v>0.22</v>
      </c>
      <c r="J39" s="331">
        <f>IF(IF(($D$34-J37-J38)&gt;B39,B39,($D$34-J37-J38))&lt;0,0,IF(($D$34-J37-J38)&gt;B39,B39,($D$34-J37-J38)))</f>
        <v>0</v>
      </c>
      <c r="K39" s="331">
        <f>IF(IF(($D$34-K37-K38)&gt;C39,C39,($D$34-K37-K38))&lt;0,0,IF(($D$34-K37-K38)&gt;C39,C39,($D$34-K37-K38)))</f>
        <v>0</v>
      </c>
      <c r="L39" s="331">
        <f>IF(IF(($D$34-L37-L38)&gt;D39,D39,($D$34-L37-L38))&lt;0,0,IF(($D$34-L37-L38)&gt;D39,D39,($D$34-L37-L38)))</f>
        <v>0</v>
      </c>
    </row>
    <row r="40" spans="1:12">
      <c r="A40" s="326">
        <v>0.24</v>
      </c>
      <c r="B40" s="348">
        <v>191950</v>
      </c>
      <c r="C40" s="348">
        <v>383900</v>
      </c>
      <c r="D40" s="348">
        <v>191950</v>
      </c>
      <c r="E40" s="295"/>
      <c r="F40" s="346">
        <f t="shared" si="1"/>
        <v>0</v>
      </c>
      <c r="G40" s="347">
        <f t="shared" si="2"/>
        <v>0</v>
      </c>
      <c r="H40" s="337">
        <f t="shared" si="3"/>
        <v>201050</v>
      </c>
      <c r="I40" s="356">
        <f t="shared" si="0"/>
        <v>0.24</v>
      </c>
      <c r="J40" s="331">
        <f>IF(IF(($D$34-J37-J38-J39)&gt;B40,B40,($D$34-J37-J38-J39))&lt;0,0,IF(($D$34-J37-J38-J39)&gt;B40,B40,($D$34-J37-J38-J39)))</f>
        <v>0</v>
      </c>
      <c r="K40" s="331">
        <f>IF(IF(($D$34-K37-K38-K39)&gt;C40,C40,($D$34-K37-K38-K39))&lt;0,0,IF(($D$34-K37-K38-K39)&gt;C40,C40,($D$34-K37-K38-K39)))</f>
        <v>0</v>
      </c>
      <c r="L40" s="331">
        <f>IF(IF(($D$34-L37-L38-L39)&gt;D40,D40,($D$34-L37-L38-L39))&lt;0,0,IF(($D$34-L37-L38-L39)&gt;D40,D40,($D$34-L37-L38-L39)))</f>
        <v>0</v>
      </c>
    </row>
    <row r="41" spans="1:12">
      <c r="A41" s="326">
        <v>0.32</v>
      </c>
      <c r="B41" s="348">
        <v>243725</v>
      </c>
      <c r="C41" s="348">
        <v>487450</v>
      </c>
      <c r="D41" s="348">
        <v>243700</v>
      </c>
      <c r="E41" s="295"/>
      <c r="F41" s="346">
        <f t="shared" si="1"/>
        <v>0</v>
      </c>
      <c r="G41" s="347">
        <f t="shared" si="2"/>
        <v>0</v>
      </c>
      <c r="H41" s="337">
        <f t="shared" si="3"/>
        <v>383900</v>
      </c>
      <c r="I41" s="356">
        <f t="shared" si="0"/>
        <v>0.32</v>
      </c>
      <c r="J41" s="331">
        <f>IF(IF(($D$34-J37-J38-J39-J40)&gt;B41,B41,($D$34-J37-J38-J39-J40))&lt;0,0,IF(($D$34-J37-J38-J39-J40)&gt;B41,B41,($D$34-J37-J38-J39-J40)))</f>
        <v>0</v>
      </c>
      <c r="K41" s="331">
        <f>IF(IF(($D$34-K37-K38-K39-K40)&gt;C41,C41,($D$34-K37-K38-K39-K40))&lt;0,0,IF(($D$34-K37-K38-K39-K40)&gt;C41,C41,($D$34-K37-K38-K39-K40)))</f>
        <v>0</v>
      </c>
      <c r="L41" s="331">
        <f>IF(IF(($D$34-L37-L38-L39-L40)&gt;D41,D41,($D$34-L37-L38-L39-L40))&lt;0,0,IF(($D$34-L37-L38-L39-L40)&gt;D41,D41,($D$34-L37-L38-L39-L40)))</f>
        <v>0</v>
      </c>
    </row>
    <row r="42" spans="1:12">
      <c r="A42" s="326">
        <v>0.35</v>
      </c>
      <c r="B42" s="348">
        <v>609350</v>
      </c>
      <c r="C42" s="348">
        <v>731200</v>
      </c>
      <c r="D42" s="348">
        <v>609350</v>
      </c>
      <c r="E42" s="295"/>
      <c r="F42" s="346">
        <f t="shared" si="1"/>
        <v>0</v>
      </c>
      <c r="G42" s="347">
        <f t="shared" si="2"/>
        <v>0</v>
      </c>
      <c r="H42" s="337">
        <f t="shared" si="3"/>
        <v>487450</v>
      </c>
      <c r="I42" s="356">
        <f t="shared" si="0"/>
        <v>0.35</v>
      </c>
      <c r="J42" s="331">
        <f>IF(IF(($D$34-J37-J38-J39-J40-J41)&gt;B42,B42,($D$34-J37-J38-J39-J40-J41))&lt;0,0,IF(($D$34-J37-J38-J39-J40-J41)&gt;B42,B42,($D$34-J37-J38-J39-J40-J41)))</f>
        <v>0</v>
      </c>
      <c r="K42" s="331">
        <f>IF(IF(($D$34-K37-K38-K39-K40-K41)&gt;C42,C42,($D$34-K37-K38-K39-K40-K41))&lt;0,0,IF(($D$34-K37-K38-K39-K40-K41)&gt;C42,C42,($D$34-K37-K38-K39-K40-K41)))</f>
        <v>0</v>
      </c>
      <c r="L42" s="331">
        <f>IF(IF(($D$34-L37-L38-L39-L40-L41)&gt;D42,D42,($D$34-L37-L38-L39-L40-L41))&lt;0,0,IF(($D$34-L37-L38-L39-L40-L41)&gt;D42,D42,($D$34-L37-L38-L39-L40-L41)))</f>
        <v>0</v>
      </c>
    </row>
    <row r="43" spans="1:12">
      <c r="A43" s="326">
        <v>0.37</v>
      </c>
      <c r="B43" s="349"/>
      <c r="C43" s="349"/>
      <c r="D43" s="349"/>
      <c r="E43" s="295"/>
      <c r="F43" s="346">
        <f t="shared" si="1"/>
        <v>0</v>
      </c>
      <c r="G43" s="347">
        <f t="shared" si="2"/>
        <v>0</v>
      </c>
      <c r="H43" s="337">
        <f t="shared" si="3"/>
        <v>731200</v>
      </c>
      <c r="I43" s="356">
        <f t="shared" si="0"/>
        <v>0.37</v>
      </c>
      <c r="J43" s="331">
        <f>IF(($D$34-SUM(J37:J42))&lt;0,0,$D$34-SUM(J37:J42))</f>
        <v>0</v>
      </c>
      <c r="K43" s="331">
        <f>IF(($D$34-SUM(K37:K42))&lt;0,0,$D$34-SUM(K37:K42))</f>
        <v>0</v>
      </c>
      <c r="L43" s="331">
        <f>IF(($D$34-SUM(L37:L42))&lt;0,0,$D$34-SUM(L37:L42))</f>
        <v>0</v>
      </c>
    </row>
    <row r="44" spans="1:12" ht="16" thickBot="1">
      <c r="A44" s="52"/>
      <c r="B44" s="56"/>
      <c r="C44" s="56"/>
      <c r="D44" s="56"/>
      <c r="E44" s="56"/>
      <c r="F44" s="320" t="s">
        <v>227</v>
      </c>
      <c r="G44" s="329">
        <f>SUM(G37:G41)</f>
        <v>0</v>
      </c>
      <c r="H44" s="355"/>
      <c r="I44" s="357"/>
      <c r="J44" s="331"/>
      <c r="K44" s="331"/>
      <c r="L44" s="331"/>
    </row>
    <row r="45" spans="1:12" ht="16" thickBot="1">
      <c r="A45" s="52"/>
      <c r="B45" s="56"/>
      <c r="C45" s="56"/>
      <c r="D45" s="56"/>
      <c r="E45" s="56"/>
      <c r="F45" s="320" t="s">
        <v>228</v>
      </c>
      <c r="G45" s="321">
        <f>D34*D35</f>
        <v>-2044.0000000000002</v>
      </c>
      <c r="H45" s="291"/>
      <c r="J45" s="331">
        <f>SUM(J37:J43)</f>
        <v>-29200</v>
      </c>
      <c r="K45" s="331">
        <f>SUM(K37:K43)</f>
        <v>-29200</v>
      </c>
      <c r="L45" s="331">
        <f>SUM(L37:L43)</f>
        <v>-29200</v>
      </c>
    </row>
    <row r="46" spans="1:12">
      <c r="A46" s="52"/>
      <c r="B46" s="56"/>
      <c r="C46" s="56"/>
      <c r="D46" s="56"/>
      <c r="E46" s="56"/>
      <c r="F46" s="169"/>
      <c r="G46" s="56"/>
      <c r="H46" s="53"/>
    </row>
    <row r="47" spans="1:12">
      <c r="A47" s="52"/>
      <c r="B47" s="56"/>
      <c r="C47" s="56"/>
      <c r="D47" s="56"/>
      <c r="E47" s="56"/>
      <c r="F47" s="290" t="s">
        <v>221</v>
      </c>
      <c r="G47" s="283">
        <f>D33</f>
        <v>0</v>
      </c>
      <c r="H47" s="53"/>
    </row>
    <row r="48" spans="1:12" ht="16" thickBot="1">
      <c r="A48" s="52"/>
      <c r="B48" s="56"/>
      <c r="C48" s="56"/>
      <c r="D48" s="56"/>
      <c r="E48" s="56"/>
      <c r="F48" s="290" t="s">
        <v>225</v>
      </c>
      <c r="G48" s="323">
        <f>SUM(G44:G45)</f>
        <v>-2044.0000000000002</v>
      </c>
      <c r="H48" s="53"/>
    </row>
    <row r="49" spans="1:8">
      <c r="A49" s="52"/>
      <c r="B49" s="56"/>
      <c r="C49" s="56"/>
      <c r="D49" s="56"/>
      <c r="E49" s="56"/>
      <c r="F49" s="290" t="s">
        <v>226</v>
      </c>
      <c r="G49" s="322">
        <f>(D12+D24)-G48</f>
        <v>2044.0000000000002</v>
      </c>
      <c r="H49" s="53"/>
    </row>
    <row r="50" spans="1:8">
      <c r="A50" s="52"/>
      <c r="B50" s="56"/>
      <c r="C50" s="56"/>
      <c r="D50" s="56"/>
      <c r="E50" s="210"/>
      <c r="F50" s="292"/>
      <c r="G50" s="56"/>
      <c r="H50" s="53"/>
    </row>
    <row r="51" spans="1:8">
      <c r="A51" s="52"/>
      <c r="B51" s="56"/>
      <c r="C51" s="56"/>
      <c r="D51" s="56"/>
      <c r="E51" s="293"/>
      <c r="F51" s="293" t="s">
        <v>217</v>
      </c>
      <c r="G51" s="293"/>
      <c r="H51" s="53"/>
    </row>
    <row r="52" spans="1:8">
      <c r="A52" s="294"/>
      <c r="B52" s="56"/>
      <c r="C52" s="56"/>
      <c r="D52" s="56"/>
      <c r="E52" s="293"/>
      <c r="F52" s="293" t="s">
        <v>218</v>
      </c>
      <c r="G52" s="293"/>
      <c r="H52" s="53"/>
    </row>
    <row r="53" spans="1:8" ht="16" thickBot="1">
      <c r="A53" s="52"/>
      <c r="B53" s="56"/>
      <c r="C53" s="56"/>
      <c r="D53" s="56"/>
      <c r="E53" s="56"/>
      <c r="F53" s="293" t="s">
        <v>237</v>
      </c>
      <c r="G53" s="56"/>
      <c r="H53" s="53"/>
    </row>
    <row r="54" spans="1:8">
      <c r="A54" s="273" t="s">
        <v>196</v>
      </c>
      <c r="B54" s="83"/>
      <c r="C54" s="83"/>
      <c r="D54" s="83"/>
      <c r="E54" s="83"/>
      <c r="F54" s="82"/>
      <c r="G54" s="83"/>
      <c r="H54" s="84"/>
    </row>
    <row r="55" spans="1:8">
      <c r="A55" s="75"/>
      <c r="B55" s="76"/>
      <c r="C55" s="76"/>
      <c r="D55" s="76"/>
      <c r="E55" s="76"/>
      <c r="F55" s="74"/>
      <c r="G55" s="76"/>
      <c r="H55" s="79"/>
    </row>
    <row r="56" spans="1:8">
      <c r="A56" s="75"/>
      <c r="B56" s="76"/>
      <c r="C56" s="260" t="s">
        <v>209</v>
      </c>
      <c r="D56" s="76"/>
      <c r="E56" s="76"/>
      <c r="F56" s="74"/>
      <c r="G56" s="76"/>
      <c r="H56" s="79"/>
    </row>
    <row r="57" spans="1:8" ht="16" thickBot="1">
      <c r="A57" s="256"/>
      <c r="B57" s="80" t="s">
        <v>210</v>
      </c>
      <c r="C57" s="78"/>
      <c r="D57" s="78"/>
      <c r="E57" s="78" t="s">
        <v>211</v>
      </c>
      <c r="F57" s="80"/>
      <c r="G57" s="78"/>
      <c r="H57" s="81"/>
    </row>
  </sheetData>
  <sheetProtection algorithmName="SHA-512" hashValue="WZbAy3xDzceocxnIAK/MO50q8sgiHVK4aEtl+psGZeXk6uj9q/HimPcgNHCSf4wxQSIDe0QN/PqaZx8TU9u5GA==" saltValue="/LCp5sGzZmvcbsT1+cFEag==" spinCount="100000" sheet="1" objects="1" scenarios="1"/>
  <mergeCells count="17">
    <mergeCell ref="B34:C34"/>
    <mergeCell ref="A14:C14"/>
    <mergeCell ref="A26:C26"/>
    <mergeCell ref="C29:D29"/>
    <mergeCell ref="A28:B28"/>
    <mergeCell ref="A29:B29"/>
    <mergeCell ref="A2:D2"/>
    <mergeCell ref="C16:D16"/>
    <mergeCell ref="B13:C13"/>
    <mergeCell ref="B25:C25"/>
    <mergeCell ref="C3:D3"/>
    <mergeCell ref="C17:D17"/>
    <mergeCell ref="C4:D4"/>
    <mergeCell ref="C6:D6"/>
    <mergeCell ref="C5:D5"/>
    <mergeCell ref="B12:C12"/>
    <mergeCell ref="B24:C24"/>
  </mergeCells>
  <conditionalFormatting sqref="B37:B43">
    <cfRule type="expression" dxfId="14" priority="6">
      <formula>$E$32="Single"</formula>
    </cfRule>
  </conditionalFormatting>
  <conditionalFormatting sqref="C37:C43">
    <cfRule type="expression" dxfId="13" priority="1">
      <formula>$E$32="Married Filing Jointly"</formula>
    </cfRule>
  </conditionalFormatting>
  <conditionalFormatting sqref="D37:D43">
    <cfRule type="expression" dxfId="12" priority="5">
      <formula>$E$32="Head of Household"</formula>
    </cfRule>
  </conditionalFormatting>
  <dataValidations count="1">
    <dataValidation type="list" allowBlank="1" showInputMessage="1" showErrorMessage="1" sqref="E32" xr:uid="{F7439998-FB30-4F7A-A598-CFE32B77DC08}">
      <formula1>"Single, Married Filing Jointly, Head of Household"</formula1>
    </dataValidation>
  </dataValidations>
  <hyperlinks>
    <hyperlink ref="C56" r:id="rId1" xr:uid="{5542A371-2CEC-4EC6-AC4A-0A08BD9B5A47}"/>
  </hyperlinks>
  <pageMargins left="0.7" right="0.7" top="0.75" bottom="0.75" header="0.3" footer="0.3"/>
  <pageSetup orientation="portrait" r:id="rId2"/>
  <ignoredErrors>
    <ignoredError sqref="F37:F43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H89"/>
  <sheetViews>
    <sheetView zoomScale="140" zoomScaleNormal="140" workbookViewId="0">
      <selection activeCell="C59" sqref="C59"/>
    </sheetView>
  </sheetViews>
  <sheetFormatPr defaultColWidth="9" defaultRowHeight="15.5"/>
  <cols>
    <col min="1" max="1" width="9" style="87"/>
    <col min="2" max="2" width="19.83203125" style="106" customWidth="1"/>
    <col min="3" max="3" width="21.83203125" style="107" customWidth="1"/>
    <col min="4" max="4" width="22.33203125" style="107" customWidth="1"/>
    <col min="5" max="16384" width="9" style="87"/>
  </cols>
  <sheetData>
    <row r="1" spans="1:5" ht="16" thickTop="1">
      <c r="A1" s="311"/>
      <c r="B1" s="312"/>
      <c r="C1" s="313"/>
      <c r="D1" s="313"/>
      <c r="E1" s="314"/>
    </row>
    <row r="2" spans="1:5" ht="17" customHeight="1">
      <c r="A2" s="309"/>
      <c r="B2" s="340" t="s">
        <v>238</v>
      </c>
      <c r="C2" s="341" t="s">
        <v>239</v>
      </c>
      <c r="D2" s="342">
        <f>money!G49/12</f>
        <v>170.33333333333334</v>
      </c>
      <c r="E2" s="303"/>
    </row>
    <row r="3" spans="1:5" ht="16" thickBot="1">
      <c r="A3" s="309"/>
      <c r="B3" s="90" t="s">
        <v>104</v>
      </c>
      <c r="C3" s="380" t="s">
        <v>124</v>
      </c>
      <c r="D3" s="381"/>
      <c r="E3" s="303"/>
    </row>
    <row r="4" spans="1:5" ht="16" thickBot="1">
      <c r="A4" s="309"/>
      <c r="B4" s="90"/>
      <c r="C4" s="91" t="s">
        <v>106</v>
      </c>
      <c r="D4" s="297" t="s">
        <v>107</v>
      </c>
      <c r="E4" s="303"/>
    </row>
    <row r="5" spans="1:5">
      <c r="A5" s="309"/>
      <c r="B5" s="92"/>
      <c r="C5" s="93" t="s">
        <v>38</v>
      </c>
      <c r="D5" s="298" t="str">
        <f>C5</f>
        <v>Monthly $</v>
      </c>
      <c r="E5" s="303"/>
    </row>
    <row r="6" spans="1:5">
      <c r="A6" s="309"/>
      <c r="B6" s="242" t="s">
        <v>40</v>
      </c>
      <c r="C6" s="243"/>
      <c r="D6" s="243"/>
      <c r="E6" s="303"/>
    </row>
    <row r="7" spans="1:5">
      <c r="A7" s="309"/>
      <c r="B7" s="94" t="s">
        <v>102</v>
      </c>
      <c r="C7" s="2">
        <v>1400</v>
      </c>
      <c r="D7" s="299"/>
      <c r="E7" s="303"/>
    </row>
    <row r="8" spans="1:5">
      <c r="A8" s="309"/>
      <c r="B8" s="94" t="s">
        <v>102</v>
      </c>
      <c r="C8" s="2"/>
      <c r="D8" s="299"/>
      <c r="E8" s="303"/>
    </row>
    <row r="9" spans="1:5">
      <c r="A9" s="309"/>
      <c r="B9" s="94" t="s">
        <v>102</v>
      </c>
      <c r="C9" s="2"/>
      <c r="D9" s="299"/>
      <c r="E9" s="303"/>
    </row>
    <row r="10" spans="1:5">
      <c r="A10" s="309"/>
      <c r="B10" s="94" t="s">
        <v>41</v>
      </c>
      <c r="C10" s="2"/>
      <c r="D10" s="299"/>
      <c r="E10" s="303"/>
    </row>
    <row r="11" spans="1:5">
      <c r="A11" s="309"/>
      <c r="B11" s="94" t="s">
        <v>42</v>
      </c>
      <c r="C11" s="2"/>
      <c r="D11" s="299"/>
      <c r="E11" s="303"/>
    </row>
    <row r="12" spans="1:5">
      <c r="A12" s="309"/>
      <c r="B12" s="94" t="s">
        <v>43</v>
      </c>
      <c r="C12" s="2">
        <v>100</v>
      </c>
      <c r="D12" s="299"/>
      <c r="E12" s="303"/>
    </row>
    <row r="13" spans="1:5">
      <c r="A13" s="309"/>
      <c r="B13" s="94" t="s">
        <v>44</v>
      </c>
      <c r="C13" s="2">
        <v>55</v>
      </c>
      <c r="D13" s="299"/>
      <c r="E13" s="303"/>
    </row>
    <row r="14" spans="1:5">
      <c r="A14" s="309"/>
      <c r="B14" s="94" t="s">
        <v>45</v>
      </c>
      <c r="C14" s="2">
        <v>100</v>
      </c>
      <c r="D14" s="299"/>
      <c r="E14" s="303"/>
    </row>
    <row r="15" spans="1:5">
      <c r="A15" s="309"/>
      <c r="B15" s="94" t="s">
        <v>46</v>
      </c>
      <c r="C15" s="2"/>
      <c r="D15" s="299"/>
      <c r="E15" s="303"/>
    </row>
    <row r="16" spans="1:5">
      <c r="A16" s="309"/>
      <c r="B16" s="94" t="s">
        <v>47</v>
      </c>
      <c r="C16" s="2"/>
      <c r="D16" s="299"/>
      <c r="E16" s="303"/>
    </row>
    <row r="17" spans="1:5">
      <c r="A17" s="309"/>
      <c r="B17" s="94" t="s">
        <v>48</v>
      </c>
      <c r="C17" s="2"/>
      <c r="D17" s="299"/>
      <c r="E17" s="303"/>
    </row>
    <row r="18" spans="1:5">
      <c r="A18" s="309"/>
      <c r="B18" s="94" t="s">
        <v>49</v>
      </c>
      <c r="C18" s="2"/>
      <c r="D18" s="299"/>
      <c r="E18" s="303"/>
    </row>
    <row r="19" spans="1:5">
      <c r="A19" s="309"/>
      <c r="B19" s="378" t="s">
        <v>50</v>
      </c>
      <c r="C19" s="379"/>
      <c r="D19" s="379"/>
      <c r="E19" s="303"/>
    </row>
    <row r="20" spans="1:5">
      <c r="A20" s="309"/>
      <c r="B20" s="94" t="s">
        <v>51</v>
      </c>
      <c r="C20" s="2"/>
      <c r="D20" s="299"/>
      <c r="E20" s="303"/>
    </row>
    <row r="21" spans="1:5">
      <c r="A21" s="309"/>
      <c r="B21" s="94" t="s">
        <v>52</v>
      </c>
      <c r="C21" s="2">
        <v>150</v>
      </c>
      <c r="D21" s="299"/>
      <c r="E21" s="303"/>
    </row>
    <row r="22" spans="1:5">
      <c r="A22" s="309"/>
      <c r="B22" s="94" t="s">
        <v>53</v>
      </c>
      <c r="C22" s="2"/>
      <c r="D22" s="299"/>
      <c r="E22" s="303"/>
    </row>
    <row r="23" spans="1:5">
      <c r="A23" s="309"/>
      <c r="B23" s="94" t="s">
        <v>54</v>
      </c>
      <c r="C23" s="2">
        <v>25</v>
      </c>
      <c r="D23" s="299"/>
      <c r="E23" s="303"/>
    </row>
    <row r="24" spans="1:5">
      <c r="A24" s="309"/>
      <c r="B24" s="94" t="s">
        <v>55</v>
      </c>
      <c r="C24" s="2">
        <v>100</v>
      </c>
      <c r="D24" s="299"/>
      <c r="E24" s="303"/>
    </row>
    <row r="25" spans="1:5">
      <c r="A25" s="309"/>
      <c r="B25" s="378" t="s">
        <v>56</v>
      </c>
      <c r="C25" s="379"/>
      <c r="D25" s="379"/>
      <c r="E25" s="303"/>
    </row>
    <row r="26" spans="1:5">
      <c r="A26" s="309"/>
      <c r="B26" s="94" t="s">
        <v>57</v>
      </c>
      <c r="C26" s="2"/>
      <c r="D26" s="299"/>
      <c r="E26" s="303"/>
    </row>
    <row r="27" spans="1:5">
      <c r="A27" s="309"/>
      <c r="B27" s="94" t="s">
        <v>58</v>
      </c>
      <c r="C27" s="2"/>
      <c r="D27" s="299"/>
      <c r="E27" s="303"/>
    </row>
    <row r="28" spans="1:5">
      <c r="A28" s="309"/>
      <c r="B28" s="378" t="s">
        <v>37</v>
      </c>
      <c r="C28" s="379"/>
      <c r="D28" s="379"/>
      <c r="E28" s="303"/>
    </row>
    <row r="29" spans="1:5">
      <c r="A29" s="309"/>
      <c r="B29" s="94" t="s">
        <v>36</v>
      </c>
      <c r="C29" s="2">
        <v>700</v>
      </c>
      <c r="D29" s="299"/>
      <c r="E29" s="303"/>
    </row>
    <row r="30" spans="1:5">
      <c r="A30" s="309"/>
      <c r="B30" s="94" t="s">
        <v>59</v>
      </c>
      <c r="C30" s="2">
        <v>150</v>
      </c>
      <c r="D30" s="299"/>
      <c r="E30" s="303"/>
    </row>
    <row r="31" spans="1:5">
      <c r="A31" s="309"/>
      <c r="B31" s="94" t="s">
        <v>60</v>
      </c>
      <c r="C31" s="2"/>
      <c r="D31" s="299"/>
      <c r="E31" s="303"/>
    </row>
    <row r="32" spans="1:5">
      <c r="A32" s="309"/>
      <c r="B32" s="378" t="s">
        <v>61</v>
      </c>
      <c r="C32" s="379"/>
      <c r="D32" s="379"/>
      <c r="E32" s="303"/>
    </row>
    <row r="33" spans="1:5">
      <c r="A33" s="309"/>
      <c r="B33" s="94" t="s">
        <v>62</v>
      </c>
      <c r="C33" s="2">
        <v>50</v>
      </c>
      <c r="D33" s="299"/>
      <c r="E33" s="303"/>
    </row>
    <row r="34" spans="1:5">
      <c r="A34" s="309"/>
      <c r="B34" s="94" t="s">
        <v>63</v>
      </c>
      <c r="C34" s="2" t="s">
        <v>213</v>
      </c>
      <c r="D34" s="299"/>
      <c r="E34" s="303"/>
    </row>
    <row r="35" spans="1:5">
      <c r="A35" s="309"/>
      <c r="B35" s="378" t="s">
        <v>64</v>
      </c>
      <c r="C35" s="379"/>
      <c r="D35" s="379"/>
      <c r="E35" s="303"/>
    </row>
    <row r="36" spans="1:5">
      <c r="A36" s="309"/>
      <c r="B36" s="94" t="s">
        <v>65</v>
      </c>
      <c r="C36" s="2"/>
      <c r="D36" s="299"/>
      <c r="E36" s="303"/>
    </row>
    <row r="37" spans="1:5">
      <c r="A37" s="309"/>
      <c r="B37" s="94" t="s">
        <v>108</v>
      </c>
      <c r="C37" s="2">
        <v>25</v>
      </c>
      <c r="D37" s="299"/>
      <c r="E37" s="303"/>
    </row>
    <row r="38" spans="1:5">
      <c r="A38" s="309"/>
      <c r="B38" s="94" t="s">
        <v>66</v>
      </c>
      <c r="C38" s="2"/>
      <c r="D38" s="299"/>
      <c r="E38" s="303"/>
    </row>
    <row r="39" spans="1:5">
      <c r="A39" s="309"/>
      <c r="B39" s="94" t="s">
        <v>67</v>
      </c>
      <c r="C39" s="2"/>
      <c r="D39" s="299"/>
      <c r="E39" s="303"/>
    </row>
    <row r="40" spans="1:5">
      <c r="A40" s="309"/>
      <c r="B40" s="378" t="s">
        <v>68</v>
      </c>
      <c r="C40" s="379"/>
      <c r="D40" s="379"/>
      <c r="E40" s="303"/>
    </row>
    <row r="41" spans="1:5">
      <c r="A41" s="309"/>
      <c r="B41" s="95" t="s">
        <v>69</v>
      </c>
      <c r="C41" s="2"/>
      <c r="D41" s="299"/>
      <c r="E41" s="303"/>
    </row>
    <row r="42" spans="1:5">
      <c r="A42" s="309"/>
      <c r="B42" s="95" t="s">
        <v>70</v>
      </c>
      <c r="C42" s="2" t="s">
        <v>213</v>
      </c>
      <c r="D42" s="299"/>
      <c r="E42" s="303"/>
    </row>
    <row r="43" spans="1:5">
      <c r="A43" s="309"/>
      <c r="B43" s="95" t="s">
        <v>71</v>
      </c>
      <c r="C43" s="2"/>
      <c r="D43" s="299"/>
      <c r="E43" s="303"/>
    </row>
    <row r="44" spans="1:5">
      <c r="A44" s="309"/>
      <c r="B44" s="95" t="s">
        <v>72</v>
      </c>
      <c r="C44" s="2"/>
      <c r="D44" s="299"/>
      <c r="E44" s="303"/>
    </row>
    <row r="45" spans="1:5">
      <c r="A45" s="309"/>
      <c r="B45" s="95" t="s">
        <v>73</v>
      </c>
      <c r="C45" s="2"/>
      <c r="D45" s="299"/>
      <c r="E45" s="303"/>
    </row>
    <row r="46" spans="1:5">
      <c r="A46" s="309"/>
      <c r="B46" s="378" t="s">
        <v>74</v>
      </c>
      <c r="C46" s="379"/>
      <c r="D46" s="379"/>
      <c r="E46" s="303"/>
    </row>
    <row r="47" spans="1:5">
      <c r="A47" s="309"/>
      <c r="B47" s="95" t="s">
        <v>75</v>
      </c>
      <c r="C47" s="2"/>
      <c r="D47" s="299"/>
      <c r="E47" s="303"/>
    </row>
    <row r="48" spans="1:5">
      <c r="A48" s="309"/>
      <c r="B48" s="95" t="s">
        <v>76</v>
      </c>
      <c r="C48" s="2"/>
      <c r="D48" s="299"/>
      <c r="E48" s="303"/>
    </row>
    <row r="49" spans="1:8">
      <c r="A49" s="309"/>
      <c r="B49" s="378" t="s">
        <v>77</v>
      </c>
      <c r="C49" s="379"/>
      <c r="D49" s="379"/>
      <c r="E49" s="303"/>
    </row>
    <row r="50" spans="1:8">
      <c r="A50" s="309"/>
      <c r="B50" s="95" t="s">
        <v>78</v>
      </c>
      <c r="C50" s="2" t="s">
        <v>213</v>
      </c>
      <c r="D50" s="299"/>
      <c r="E50" s="303"/>
    </row>
    <row r="51" spans="1:8">
      <c r="A51" s="309"/>
      <c r="B51" s="95" t="s">
        <v>79</v>
      </c>
      <c r="C51" s="2"/>
      <c r="D51" s="299"/>
      <c r="E51" s="303"/>
    </row>
    <row r="52" spans="1:8">
      <c r="A52" s="309"/>
      <c r="B52" s="95" t="s">
        <v>80</v>
      </c>
      <c r="C52" s="2">
        <v>20</v>
      </c>
      <c r="D52" s="299"/>
      <c r="E52" s="303"/>
      <c r="H52" s="96"/>
    </row>
    <row r="53" spans="1:8">
      <c r="A53" s="309"/>
      <c r="B53" s="95" t="s">
        <v>81</v>
      </c>
      <c r="C53" s="2">
        <v>100</v>
      </c>
      <c r="D53" s="299"/>
      <c r="E53" s="303"/>
    </row>
    <row r="54" spans="1:8">
      <c r="A54" s="309"/>
      <c r="B54" s="378" t="s">
        <v>82</v>
      </c>
      <c r="C54" s="379"/>
      <c r="D54" s="379"/>
      <c r="E54" s="303"/>
      <c r="H54" s="97"/>
    </row>
    <row r="55" spans="1:8">
      <c r="A55" s="309"/>
      <c r="B55" s="95" t="s">
        <v>50</v>
      </c>
      <c r="C55" s="2">
        <v>62</v>
      </c>
      <c r="D55" s="299"/>
      <c r="E55" s="303"/>
      <c r="H55" s="98"/>
    </row>
    <row r="56" spans="1:8">
      <c r="A56" s="309"/>
      <c r="B56" s="95" t="s">
        <v>83</v>
      </c>
      <c r="C56" s="2" t="s">
        <v>213</v>
      </c>
      <c r="D56" s="299"/>
      <c r="E56" s="303"/>
    </row>
    <row r="57" spans="1:8">
      <c r="A57" s="309"/>
      <c r="B57" s="95" t="s">
        <v>84</v>
      </c>
      <c r="C57" s="2"/>
      <c r="D57" s="299"/>
      <c r="E57" s="303"/>
    </row>
    <row r="58" spans="1:8">
      <c r="A58" s="309"/>
      <c r="B58" s="95" t="s">
        <v>85</v>
      </c>
      <c r="C58" s="2">
        <v>5</v>
      </c>
      <c r="D58" s="299"/>
      <c r="E58" s="303"/>
    </row>
    <row r="59" spans="1:8">
      <c r="A59" s="309"/>
      <c r="B59" s="95" t="s">
        <v>86</v>
      </c>
      <c r="C59" s="2"/>
      <c r="D59" s="299"/>
      <c r="E59" s="303"/>
    </row>
    <row r="60" spans="1:8">
      <c r="A60" s="309"/>
      <c r="B60" s="95" t="s">
        <v>87</v>
      </c>
      <c r="C60" s="2"/>
      <c r="D60" s="299"/>
      <c r="E60" s="303"/>
    </row>
    <row r="61" spans="1:8">
      <c r="A61" s="309"/>
      <c r="B61" s="378" t="s">
        <v>88</v>
      </c>
      <c r="C61" s="379"/>
      <c r="D61" s="379"/>
      <c r="E61" s="303"/>
    </row>
    <row r="62" spans="1:8">
      <c r="A62" s="309"/>
      <c r="B62" s="95" t="s">
        <v>89</v>
      </c>
      <c r="C62" s="2"/>
      <c r="D62" s="299"/>
      <c r="E62" s="303"/>
    </row>
    <row r="63" spans="1:8">
      <c r="A63" s="309"/>
      <c r="B63" s="95" t="s">
        <v>90</v>
      </c>
      <c r="C63" s="2" t="s">
        <v>213</v>
      </c>
      <c r="D63" s="299"/>
      <c r="E63" s="303"/>
    </row>
    <row r="64" spans="1:8">
      <c r="A64" s="309"/>
      <c r="B64" s="378" t="s">
        <v>91</v>
      </c>
      <c r="C64" s="379"/>
      <c r="D64" s="379"/>
      <c r="E64" s="303"/>
    </row>
    <row r="65" spans="1:5">
      <c r="A65" s="309"/>
      <c r="B65" s="95" t="s">
        <v>92</v>
      </c>
      <c r="C65" s="2">
        <v>10</v>
      </c>
      <c r="D65" s="299"/>
      <c r="E65" s="303"/>
    </row>
    <row r="66" spans="1:5">
      <c r="A66" s="309"/>
      <c r="B66" s="95" t="s">
        <v>93</v>
      </c>
      <c r="C66" s="2" t="s">
        <v>213</v>
      </c>
      <c r="D66" s="299"/>
      <c r="E66" s="303"/>
    </row>
    <row r="67" spans="1:5">
      <c r="A67" s="309"/>
      <c r="B67" s="95" t="s">
        <v>94</v>
      </c>
      <c r="C67" s="2"/>
      <c r="D67" s="299"/>
      <c r="E67" s="303"/>
    </row>
    <row r="68" spans="1:5">
      <c r="A68" s="309"/>
      <c r="B68" s="95" t="s">
        <v>95</v>
      </c>
      <c r="C68" s="2"/>
      <c r="D68" s="299"/>
      <c r="E68" s="303"/>
    </row>
    <row r="69" spans="1:5">
      <c r="A69" s="309"/>
      <c r="B69" s="378" t="s">
        <v>96</v>
      </c>
      <c r="C69" s="379"/>
      <c r="D69" s="379"/>
      <c r="E69" s="303"/>
    </row>
    <row r="70" spans="1:5">
      <c r="A70" s="309"/>
      <c r="B70" s="95" t="s">
        <v>97</v>
      </c>
      <c r="C70" s="2">
        <v>4500</v>
      </c>
      <c r="D70" s="299"/>
      <c r="E70" s="303"/>
    </row>
    <row r="71" spans="1:5">
      <c r="A71" s="309"/>
      <c r="B71" s="95" t="s">
        <v>98</v>
      </c>
      <c r="C71" s="2"/>
      <c r="D71" s="299"/>
      <c r="E71" s="303"/>
    </row>
    <row r="72" spans="1:5">
      <c r="A72" s="309"/>
      <c r="B72" s="95" t="s">
        <v>99</v>
      </c>
      <c r="C72" s="2" t="s">
        <v>213</v>
      </c>
      <c r="D72" s="299"/>
      <c r="E72" s="303"/>
    </row>
    <row r="73" spans="1:5">
      <c r="A73" s="309"/>
      <c r="B73" s="95" t="s">
        <v>100</v>
      </c>
      <c r="C73" s="2"/>
      <c r="D73" s="299"/>
      <c r="E73" s="303"/>
    </row>
    <row r="74" spans="1:5">
      <c r="A74" s="309"/>
      <c r="B74" s="378" t="s">
        <v>67</v>
      </c>
      <c r="C74" s="379"/>
      <c r="D74" s="379"/>
      <c r="E74" s="303"/>
    </row>
    <row r="75" spans="1:5">
      <c r="A75" s="309"/>
      <c r="B75" s="1"/>
      <c r="C75" s="2"/>
      <c r="D75" s="299"/>
      <c r="E75" s="303"/>
    </row>
    <row r="76" spans="1:5">
      <c r="A76" s="309"/>
      <c r="B76" s="1"/>
      <c r="C76" s="2"/>
      <c r="D76" s="299"/>
      <c r="E76" s="303"/>
    </row>
    <row r="77" spans="1:5" ht="16" thickBot="1">
      <c r="A77" s="309"/>
      <c r="B77" s="1"/>
      <c r="C77" s="3"/>
      <c r="D77" s="300"/>
      <c r="E77" s="303"/>
    </row>
    <row r="78" spans="1:5" ht="16" thickBot="1">
      <c r="A78" s="309"/>
      <c r="B78" s="99" t="s">
        <v>101</v>
      </c>
      <c r="C78" s="100">
        <f>SUM(C7:C77)</f>
        <v>7552</v>
      </c>
      <c r="D78" s="301">
        <f>SUM(D7:D77)</f>
        <v>0</v>
      </c>
      <c r="E78" s="303"/>
    </row>
    <row r="79" spans="1:5" ht="16" thickBot="1">
      <c r="A79" s="309"/>
      <c r="B79" s="92" t="s">
        <v>103</v>
      </c>
      <c r="C79" s="101" t="s">
        <v>39</v>
      </c>
      <c r="D79" s="302" t="s">
        <v>39</v>
      </c>
      <c r="E79" s="303"/>
    </row>
    <row r="80" spans="1:5">
      <c r="A80" s="309"/>
      <c r="B80" s="102"/>
      <c r="C80" s="351">
        <f>C78*12</f>
        <v>90624</v>
      </c>
      <c r="D80" s="352">
        <f>D78*12</f>
        <v>0</v>
      </c>
      <c r="E80" s="303"/>
    </row>
    <row r="81" spans="1:8">
      <c r="A81" s="309"/>
      <c r="B81" s="343" t="s">
        <v>240</v>
      </c>
      <c r="C81" s="344">
        <f>money!G49-C80</f>
        <v>-88580</v>
      </c>
      <c r="D81" s="345">
        <f>money!G49-D80</f>
        <v>2044.0000000000002</v>
      </c>
      <c r="E81" s="303"/>
    </row>
    <row r="82" spans="1:8">
      <c r="A82" s="309"/>
      <c r="B82" s="104"/>
      <c r="C82" s="89"/>
      <c r="D82" s="103"/>
      <c r="E82" s="303"/>
    </row>
    <row r="83" spans="1:8">
      <c r="A83" s="309"/>
      <c r="B83" s="105"/>
      <c r="C83" s="89"/>
      <c r="D83" s="89"/>
      <c r="E83" s="303"/>
    </row>
    <row r="84" spans="1:8" ht="16" thickBot="1">
      <c r="A84" s="309"/>
      <c r="B84" s="318"/>
      <c r="C84" s="316"/>
      <c r="D84" s="316"/>
      <c r="E84" s="303"/>
    </row>
    <row r="85" spans="1:8" ht="16" thickTop="1">
      <c r="A85" s="319"/>
      <c r="B85" s="317"/>
      <c r="C85" s="317"/>
      <c r="D85" s="317"/>
      <c r="E85" s="315"/>
      <c r="F85" s="74"/>
      <c r="G85" s="76"/>
      <c r="H85" s="76"/>
    </row>
    <row r="86" spans="1:8">
      <c r="A86" s="310"/>
      <c r="B86" s="76"/>
      <c r="C86" s="76"/>
      <c r="D86" s="76"/>
      <c r="E86" s="304"/>
      <c r="G86" s="76"/>
      <c r="H86" s="76"/>
    </row>
    <row r="87" spans="1:8">
      <c r="A87" s="382" t="s">
        <v>209</v>
      </c>
      <c r="B87" s="383"/>
      <c r="C87" s="260"/>
      <c r="D87" s="76"/>
      <c r="E87" s="304"/>
      <c r="G87" s="76"/>
      <c r="H87" s="76"/>
    </row>
    <row r="88" spans="1:8" ht="16" thickBot="1">
      <c r="A88" s="308" t="s">
        <v>210</v>
      </c>
      <c r="B88" s="305"/>
      <c r="C88" s="305"/>
      <c r="D88" s="306" t="s">
        <v>211</v>
      </c>
      <c r="E88" s="307"/>
      <c r="G88" s="76"/>
      <c r="H88" s="76"/>
    </row>
    <row r="89" spans="1:8" ht="16" thickTop="1"/>
  </sheetData>
  <sheetProtection algorithmName="SHA-512" hashValue="Rmm9yctWQMcFooTOeLFZ1LYeKVUT7bORVRgthqrbxlKjau1BMe4ysAAppKgeOVJG00h2i4vseUr/6PAwuZeo6g==" saltValue="3r2l801vdkAOwZruCRzdMg==" spinCount="100000" sheet="1" objects="1" scenarios="1"/>
  <mergeCells count="15">
    <mergeCell ref="A87:B87"/>
    <mergeCell ref="B49:D49"/>
    <mergeCell ref="B74:D74"/>
    <mergeCell ref="B69:D69"/>
    <mergeCell ref="B64:D64"/>
    <mergeCell ref="B61:D61"/>
    <mergeCell ref="B54:D54"/>
    <mergeCell ref="B46:D46"/>
    <mergeCell ref="B40:D40"/>
    <mergeCell ref="B35:D35"/>
    <mergeCell ref="B32:D32"/>
    <mergeCell ref="C3:D3"/>
    <mergeCell ref="B19:D19"/>
    <mergeCell ref="B25:D25"/>
    <mergeCell ref="B28:D28"/>
  </mergeCells>
  <conditionalFormatting sqref="C81:D81">
    <cfRule type="cellIs" dxfId="11" priority="1" operator="lessThan">
      <formula>0</formula>
    </cfRule>
    <cfRule type="cellIs" dxfId="10" priority="3" operator="greaterThan">
      <formula>0</formula>
    </cfRule>
  </conditionalFormatting>
  <hyperlinks>
    <hyperlink ref="A87" r:id="rId1" xr:uid="{9B3A7EC6-022F-4016-AA82-25F1CF518794}"/>
  </hyperlinks>
  <printOptions horizontalCentered="1" verticalCentered="1"/>
  <pageMargins left="0.7" right="0.7" top="0.5" bottom="0.5" header="0.3" footer="0.3"/>
  <pageSetup scale="59" orientation="portrait" horizontalDpi="355" verticalDpi="355" r:id="rId2"/>
  <headerFooter>
    <oddHeader>&amp;C&amp;"Arial Black,Regular"&amp;10KendallTodd, Inc. - Confidential FIN Analysis (C) - All Rights Reserved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200"/>
  <sheetViews>
    <sheetView zoomScaleNormal="100" workbookViewId="0">
      <selection activeCell="G45" sqref="G45"/>
    </sheetView>
  </sheetViews>
  <sheetFormatPr defaultColWidth="9" defaultRowHeight="15.5"/>
  <cols>
    <col min="1" max="1" width="9" style="87"/>
    <col min="2" max="2" width="17.83203125" style="87" customWidth="1"/>
    <col min="3" max="3" width="5.1640625" style="87" customWidth="1"/>
    <col min="4" max="4" width="12" style="87" customWidth="1"/>
    <col min="5" max="6" width="13.33203125" style="87" customWidth="1"/>
    <col min="7" max="7" width="13.5" style="87" customWidth="1"/>
    <col min="8" max="8" width="12.83203125" style="87" customWidth="1"/>
    <col min="9" max="9" width="14" style="87" customWidth="1"/>
    <col min="10" max="10" width="13.08203125" style="87" customWidth="1"/>
    <col min="11" max="11" width="10.1640625" style="87" bestFit="1" customWidth="1"/>
    <col min="12" max="12" width="4.83203125" style="87" customWidth="1"/>
    <col min="13" max="16384" width="9" style="87"/>
  </cols>
  <sheetData>
    <row r="1" spans="1:12">
      <c r="A1" s="86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>
      <c r="A2" s="88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ht="24" customHeight="1" thickBot="1">
      <c r="A3" s="88"/>
      <c r="B3" s="112" t="s">
        <v>128</v>
      </c>
      <c r="C3" s="113"/>
      <c r="D3" s="113"/>
      <c r="E3" s="113"/>
      <c r="F3" s="113"/>
      <c r="G3" s="113"/>
      <c r="H3" s="113"/>
      <c r="I3" s="113"/>
      <c r="J3" s="113"/>
      <c r="K3" s="113"/>
      <c r="L3" s="111"/>
    </row>
    <row r="4" spans="1:12" ht="24" customHeight="1">
      <c r="A4" s="88"/>
      <c r="B4" s="114" t="s">
        <v>159</v>
      </c>
      <c r="C4" s="115"/>
      <c r="D4" s="115"/>
      <c r="E4" s="115"/>
      <c r="F4" s="115"/>
      <c r="G4" s="115"/>
      <c r="H4" s="115"/>
      <c r="I4" s="115"/>
      <c r="J4" s="115"/>
      <c r="K4" s="116"/>
      <c r="L4" s="111"/>
    </row>
    <row r="5" spans="1:12" ht="26">
      <c r="A5" s="88"/>
      <c r="B5" s="398" t="s">
        <v>130</v>
      </c>
      <c r="C5" s="399"/>
      <c r="D5" s="117" t="s">
        <v>32</v>
      </c>
      <c r="E5" s="117" t="s">
        <v>125</v>
      </c>
      <c r="F5" s="117" t="s">
        <v>10</v>
      </c>
      <c r="G5" s="117" t="s">
        <v>11</v>
      </c>
      <c r="H5" s="117" t="s">
        <v>12</v>
      </c>
      <c r="I5" s="117" t="s">
        <v>13</v>
      </c>
      <c r="J5" s="118"/>
      <c r="K5" s="119"/>
      <c r="L5" s="111"/>
    </row>
    <row r="6" spans="1:12" ht="21" customHeight="1">
      <c r="A6" s="88"/>
      <c r="B6" s="390" t="s">
        <v>213</v>
      </c>
      <c r="C6" s="391"/>
      <c r="D6" s="6"/>
      <c r="E6" s="6" t="s">
        <v>214</v>
      </c>
      <c r="F6" s="4" t="s">
        <v>213</v>
      </c>
      <c r="G6" s="4" t="s">
        <v>213</v>
      </c>
      <c r="H6" s="4" t="s">
        <v>213</v>
      </c>
      <c r="I6" s="5" t="s">
        <v>213</v>
      </c>
      <c r="J6" s="400"/>
      <c r="K6" s="401"/>
      <c r="L6" s="111"/>
    </row>
    <row r="7" spans="1:12" ht="21" customHeight="1">
      <c r="A7" s="88"/>
      <c r="B7" s="390"/>
      <c r="C7" s="391"/>
      <c r="D7" s="6"/>
      <c r="E7" s="6"/>
      <c r="F7" s="7"/>
      <c r="G7" s="7"/>
      <c r="H7" s="7"/>
      <c r="I7" s="5"/>
      <c r="J7" s="400"/>
      <c r="K7" s="401"/>
      <c r="L7" s="111"/>
    </row>
    <row r="8" spans="1:12" ht="21" customHeight="1">
      <c r="A8" s="88"/>
      <c r="B8" s="390"/>
      <c r="C8" s="391"/>
      <c r="D8" s="8"/>
      <c r="E8" s="8"/>
      <c r="F8" s="9"/>
      <c r="G8" s="9"/>
      <c r="H8" s="9"/>
      <c r="I8" s="9"/>
      <c r="J8" s="400"/>
      <c r="K8" s="401"/>
      <c r="L8" s="111"/>
    </row>
    <row r="9" spans="1:12" s="122" customFormat="1" ht="21" customHeight="1">
      <c r="A9" s="120"/>
      <c r="B9" s="390"/>
      <c r="C9" s="391"/>
      <c r="D9" s="6"/>
      <c r="E9" s="6"/>
      <c r="F9" s="7"/>
      <c r="G9" s="7"/>
      <c r="H9" s="7"/>
      <c r="I9" s="7"/>
      <c r="J9" s="400"/>
      <c r="K9" s="401"/>
      <c r="L9" s="121"/>
    </row>
    <row r="10" spans="1:12" ht="21" customHeight="1">
      <c r="A10" s="88"/>
      <c r="B10" s="390"/>
      <c r="C10" s="391"/>
      <c r="D10" s="6"/>
      <c r="E10" s="6"/>
      <c r="F10" s="7"/>
      <c r="G10" s="7"/>
      <c r="H10" s="7"/>
      <c r="I10" s="7"/>
      <c r="J10" s="400"/>
      <c r="K10" s="401"/>
      <c r="L10" s="111"/>
    </row>
    <row r="11" spans="1:12" ht="21" customHeight="1">
      <c r="A11" s="88"/>
      <c r="B11" s="390"/>
      <c r="C11" s="391"/>
      <c r="D11" s="6"/>
      <c r="E11" s="6"/>
      <c r="F11" s="7"/>
      <c r="G11" s="7"/>
      <c r="H11" s="7"/>
      <c r="I11" s="7"/>
      <c r="J11" s="400"/>
      <c r="K11" s="401"/>
      <c r="L11" s="111"/>
    </row>
    <row r="12" spans="1:12" ht="21" customHeight="1">
      <c r="A12" s="88"/>
      <c r="B12" s="390"/>
      <c r="C12" s="391"/>
      <c r="D12" s="8"/>
      <c r="E12" s="8"/>
      <c r="F12" s="9"/>
      <c r="G12" s="9"/>
      <c r="H12" s="9"/>
      <c r="I12" s="9"/>
      <c r="J12" s="400"/>
      <c r="K12" s="401"/>
      <c r="L12" s="111"/>
    </row>
    <row r="13" spans="1:12" ht="21" customHeight="1">
      <c r="A13" s="88"/>
      <c r="B13" s="390"/>
      <c r="C13" s="391"/>
      <c r="D13" s="8"/>
      <c r="E13" s="8"/>
      <c r="F13" s="9"/>
      <c r="G13" s="9"/>
      <c r="H13" s="9"/>
      <c r="I13" s="9"/>
      <c r="J13" s="400"/>
      <c r="K13" s="401"/>
      <c r="L13" s="111"/>
    </row>
    <row r="14" spans="1:12" ht="23.25" customHeight="1" thickBot="1">
      <c r="A14" s="88"/>
      <c r="B14" s="123"/>
      <c r="C14" s="124"/>
      <c r="D14" s="124"/>
      <c r="E14" s="125" t="s">
        <v>101</v>
      </c>
      <c r="F14" s="126">
        <f>SUM(F6:F13)</f>
        <v>0</v>
      </c>
      <c r="G14" s="126">
        <f>SUM(G6:G13)</f>
        <v>0</v>
      </c>
      <c r="H14" s="126">
        <f>SUM(H6:H13)</f>
        <v>0</v>
      </c>
      <c r="I14" s="126">
        <f>SUM(I6:I13)</f>
        <v>0</v>
      </c>
      <c r="J14" s="402"/>
      <c r="K14" s="403"/>
      <c r="L14" s="111"/>
    </row>
    <row r="15" spans="1:12" ht="24" customHeight="1">
      <c r="A15" s="88"/>
      <c r="B15" s="386" t="s">
        <v>33</v>
      </c>
      <c r="C15" s="387"/>
      <c r="D15" s="387"/>
      <c r="E15" s="387"/>
      <c r="F15" s="387"/>
      <c r="G15" s="387"/>
      <c r="H15" s="387"/>
      <c r="I15" s="387"/>
      <c r="J15" s="387"/>
      <c r="K15" s="388"/>
      <c r="L15" s="111"/>
    </row>
    <row r="16" spans="1:12" s="51" customFormat="1" ht="26">
      <c r="A16" s="52"/>
      <c r="B16" s="404" t="s">
        <v>129</v>
      </c>
      <c r="C16" s="405"/>
      <c r="D16" s="405"/>
      <c r="E16" s="117" t="s">
        <v>14</v>
      </c>
      <c r="F16" s="127" t="s">
        <v>15</v>
      </c>
      <c r="G16" s="389" t="s">
        <v>126</v>
      </c>
      <c r="H16" s="389"/>
      <c r="I16" s="127" t="s">
        <v>127</v>
      </c>
      <c r="J16" s="127" t="s">
        <v>155</v>
      </c>
      <c r="K16" s="128"/>
      <c r="L16" s="53"/>
    </row>
    <row r="17" spans="1:12" s="122" customFormat="1" ht="21" customHeight="1">
      <c r="A17" s="120"/>
      <c r="B17" s="406"/>
      <c r="C17" s="407"/>
      <c r="D17" s="408"/>
      <c r="E17" s="10"/>
      <c r="F17" s="4"/>
      <c r="G17" s="409"/>
      <c r="H17" s="410"/>
      <c r="I17" s="7"/>
      <c r="J17" s="37"/>
      <c r="K17" s="129"/>
      <c r="L17" s="121"/>
    </row>
    <row r="18" spans="1:12" ht="21" customHeight="1">
      <c r="A18" s="88"/>
      <c r="B18" s="406"/>
      <c r="C18" s="407"/>
      <c r="D18" s="408"/>
      <c r="E18" s="11"/>
      <c r="F18" s="7"/>
      <c r="G18" s="411"/>
      <c r="H18" s="408"/>
      <c r="I18" s="7"/>
      <c r="J18" s="37"/>
      <c r="K18" s="129"/>
      <c r="L18" s="111"/>
    </row>
    <row r="19" spans="1:12" ht="21" customHeight="1">
      <c r="A19" s="88"/>
      <c r="B19" s="406"/>
      <c r="C19" s="407"/>
      <c r="D19" s="408"/>
      <c r="E19" s="11"/>
      <c r="F19" s="7"/>
      <c r="G19" s="411"/>
      <c r="H19" s="408"/>
      <c r="I19" s="7"/>
      <c r="J19" s="37"/>
      <c r="K19" s="129"/>
      <c r="L19" s="111"/>
    </row>
    <row r="20" spans="1:12" s="122" customFormat="1" ht="24" customHeight="1" thickBot="1">
      <c r="A20" s="120"/>
      <c r="B20" s="130"/>
      <c r="C20" s="131"/>
      <c r="D20" s="131"/>
      <c r="E20" s="131" t="s">
        <v>101</v>
      </c>
      <c r="F20" s="126">
        <f>SUM(F17:F19)</f>
        <v>0</v>
      </c>
      <c r="G20" s="132"/>
      <c r="H20" s="132"/>
      <c r="I20" s="125">
        <f>SUM(I17:I19)</f>
        <v>0</v>
      </c>
      <c r="J20" s="133"/>
      <c r="K20" s="134"/>
      <c r="L20" s="121"/>
    </row>
    <row r="21" spans="1:12" ht="24" customHeight="1">
      <c r="A21" s="88"/>
      <c r="B21" s="386" t="s">
        <v>34</v>
      </c>
      <c r="C21" s="387"/>
      <c r="D21" s="387"/>
      <c r="E21" s="387"/>
      <c r="F21" s="387"/>
      <c r="G21" s="387"/>
      <c r="H21" s="387"/>
      <c r="I21" s="387"/>
      <c r="J21" s="387"/>
      <c r="K21" s="388"/>
      <c r="L21" s="111"/>
    </row>
    <row r="22" spans="1:12" s="139" customFormat="1" ht="42" customHeight="1">
      <c r="A22" s="135"/>
      <c r="B22" s="404" t="s">
        <v>16</v>
      </c>
      <c r="C22" s="405"/>
      <c r="D22" s="136" t="s">
        <v>17</v>
      </c>
      <c r="E22" s="136" t="s">
        <v>18</v>
      </c>
      <c r="F22" s="127" t="s">
        <v>19</v>
      </c>
      <c r="G22" s="127" t="s">
        <v>35</v>
      </c>
      <c r="H22" s="127" t="s">
        <v>20</v>
      </c>
      <c r="I22" s="127" t="s">
        <v>21</v>
      </c>
      <c r="J22" s="127" t="s">
        <v>22</v>
      </c>
      <c r="K22" s="137" t="s">
        <v>23</v>
      </c>
      <c r="L22" s="138"/>
    </row>
    <row r="23" spans="1:12" ht="21" customHeight="1">
      <c r="A23" s="88"/>
      <c r="B23" s="390"/>
      <c r="C23" s="391"/>
      <c r="D23" s="6"/>
      <c r="E23" s="6"/>
      <c r="F23" s="4"/>
      <c r="G23" s="4"/>
      <c r="H23" s="4"/>
      <c r="I23" s="4"/>
      <c r="J23" s="12"/>
      <c r="K23" s="13"/>
      <c r="L23" s="111"/>
    </row>
    <row r="24" spans="1:12" ht="21" customHeight="1">
      <c r="A24" s="88"/>
      <c r="B24" s="390"/>
      <c r="C24" s="391"/>
      <c r="D24" s="8"/>
      <c r="E24" s="8"/>
      <c r="F24" s="9"/>
      <c r="G24" s="9"/>
      <c r="H24" s="9"/>
      <c r="I24" s="9"/>
      <c r="J24" s="14"/>
      <c r="K24" s="13"/>
      <c r="L24" s="111"/>
    </row>
    <row r="25" spans="1:12" ht="21" customHeight="1">
      <c r="A25" s="88"/>
      <c r="B25" s="390"/>
      <c r="C25" s="391"/>
      <c r="D25" s="8"/>
      <c r="E25" s="8"/>
      <c r="F25" s="9"/>
      <c r="G25" s="9"/>
      <c r="H25" s="9"/>
      <c r="I25" s="9"/>
      <c r="J25" s="14"/>
      <c r="K25" s="13"/>
      <c r="L25" s="111"/>
    </row>
    <row r="26" spans="1:12" ht="24" customHeight="1" thickBot="1">
      <c r="A26" s="88"/>
      <c r="B26" s="140"/>
      <c r="C26" s="141"/>
      <c r="D26" s="141"/>
      <c r="E26" s="131" t="s">
        <v>101</v>
      </c>
      <c r="F26" s="126">
        <f>SUM(F23:F25)</f>
        <v>0</v>
      </c>
      <c r="G26" s="126">
        <f>SUM(G23:G25)</f>
        <v>0</v>
      </c>
      <c r="H26" s="126">
        <f>SUM(H23:H25)</f>
        <v>0</v>
      </c>
      <c r="I26" s="126">
        <f>SUM(I23:I25)</f>
        <v>0</v>
      </c>
      <c r="J26" s="142"/>
      <c r="K26" s="143"/>
      <c r="L26" s="111"/>
    </row>
    <row r="27" spans="1:12" ht="24" customHeight="1">
      <c r="A27" s="88"/>
      <c r="B27" s="386" t="s">
        <v>133</v>
      </c>
      <c r="C27" s="387"/>
      <c r="D27" s="387"/>
      <c r="E27" s="387"/>
      <c r="F27" s="387"/>
      <c r="G27" s="387"/>
      <c r="H27" s="387"/>
      <c r="I27" s="387"/>
      <c r="J27" s="387"/>
      <c r="K27" s="388"/>
      <c r="L27" s="111"/>
    </row>
    <row r="28" spans="1:12" s="139" customFormat="1" ht="42" customHeight="1">
      <c r="A28" s="135"/>
      <c r="B28" s="395" t="s">
        <v>120</v>
      </c>
      <c r="C28" s="396"/>
      <c r="D28" s="396"/>
      <c r="E28" s="396" t="s">
        <v>119</v>
      </c>
      <c r="F28" s="396"/>
      <c r="G28" s="144" t="s">
        <v>132</v>
      </c>
      <c r="H28" s="127" t="s">
        <v>24</v>
      </c>
      <c r="I28" s="389" t="s">
        <v>156</v>
      </c>
      <c r="J28" s="389"/>
      <c r="K28" s="394"/>
      <c r="L28" s="138"/>
    </row>
    <row r="29" spans="1:12" ht="21" customHeight="1">
      <c r="A29" s="88"/>
      <c r="B29" s="390"/>
      <c r="C29" s="397"/>
      <c r="D29" s="391"/>
      <c r="E29" s="392"/>
      <c r="F29" s="393"/>
      <c r="G29" s="4"/>
      <c r="H29" s="15"/>
      <c r="I29" s="384" t="s">
        <v>230</v>
      </c>
      <c r="J29" s="384"/>
      <c r="K29" s="385"/>
      <c r="L29" s="111"/>
    </row>
    <row r="30" spans="1:12" ht="21" customHeight="1">
      <c r="A30" s="88"/>
      <c r="B30" s="390"/>
      <c r="C30" s="397"/>
      <c r="D30" s="391"/>
      <c r="E30" s="392"/>
      <c r="F30" s="393"/>
      <c r="G30" s="4"/>
      <c r="H30" s="15"/>
      <c r="I30" s="384"/>
      <c r="J30" s="384"/>
      <c r="K30" s="385"/>
      <c r="L30" s="111"/>
    </row>
    <row r="31" spans="1:12" ht="21" customHeight="1">
      <c r="A31" s="88"/>
      <c r="B31" s="390"/>
      <c r="C31" s="397"/>
      <c r="D31" s="391"/>
      <c r="E31" s="392"/>
      <c r="F31" s="393"/>
      <c r="G31" s="9"/>
      <c r="H31" s="15"/>
      <c r="I31" s="384"/>
      <c r="J31" s="384"/>
      <c r="K31" s="385"/>
      <c r="L31" s="111"/>
    </row>
    <row r="32" spans="1:12" ht="21" customHeight="1">
      <c r="A32" s="88"/>
      <c r="B32" s="390"/>
      <c r="C32" s="397"/>
      <c r="D32" s="391"/>
      <c r="E32" s="392"/>
      <c r="F32" s="393"/>
      <c r="G32" s="4"/>
      <c r="H32" s="15"/>
      <c r="I32" s="384"/>
      <c r="J32" s="384"/>
      <c r="K32" s="385"/>
      <c r="L32" s="111"/>
    </row>
    <row r="33" spans="1:12" ht="21" customHeight="1">
      <c r="A33" s="88"/>
      <c r="B33" s="390"/>
      <c r="C33" s="397"/>
      <c r="D33" s="391"/>
      <c r="E33" s="397"/>
      <c r="F33" s="391"/>
      <c r="G33" s="9"/>
      <c r="H33" s="15"/>
      <c r="I33" s="384"/>
      <c r="J33" s="384"/>
      <c r="K33" s="385"/>
      <c r="L33" s="111"/>
    </row>
    <row r="34" spans="1:12" ht="24" customHeight="1" thickBot="1">
      <c r="A34" s="88"/>
      <c r="B34" s="145"/>
      <c r="C34" s="146"/>
      <c r="D34" s="146"/>
      <c r="E34" s="415" t="s">
        <v>118</v>
      </c>
      <c r="F34" s="416"/>
      <c r="G34" s="147">
        <f>SUM(G29:G33)</f>
        <v>0</v>
      </c>
      <c r="H34" s="132"/>
      <c r="I34" s="148"/>
      <c r="J34" s="148"/>
      <c r="K34" s="149"/>
      <c r="L34" s="111"/>
    </row>
    <row r="35" spans="1:12" ht="23.25" customHeight="1" thickBot="1">
      <c r="A35" s="88"/>
      <c r="B35" s="412" t="s">
        <v>139</v>
      </c>
      <c r="C35" s="413"/>
      <c r="D35" s="413"/>
      <c r="E35" s="413"/>
      <c r="F35" s="414"/>
      <c r="G35" s="17"/>
      <c r="H35" s="16"/>
      <c r="I35" s="150"/>
      <c r="J35" s="151"/>
      <c r="K35" s="152"/>
      <c r="L35" s="111"/>
    </row>
    <row r="36" spans="1:12" ht="24" customHeight="1">
      <c r="A36" s="88"/>
      <c r="B36" s="386" t="s">
        <v>134</v>
      </c>
      <c r="C36" s="387"/>
      <c r="D36" s="387"/>
      <c r="E36" s="387"/>
      <c r="F36" s="387"/>
      <c r="G36" s="387"/>
      <c r="H36" s="387"/>
      <c r="I36" s="387"/>
      <c r="J36" s="387"/>
      <c r="K36" s="388"/>
      <c r="L36" s="111"/>
    </row>
    <row r="37" spans="1:12" ht="30" customHeight="1">
      <c r="A37" s="88"/>
      <c r="B37" s="398" t="s">
        <v>122</v>
      </c>
      <c r="C37" s="399"/>
      <c r="D37" s="399"/>
      <c r="E37" s="399" t="str">
        <f>E28</f>
        <v>Description of assets</v>
      </c>
      <c r="F37" s="399"/>
      <c r="G37" s="153" t="s">
        <v>135</v>
      </c>
      <c r="H37" s="154" t="s">
        <v>136</v>
      </c>
      <c r="I37" s="155" t="s">
        <v>138</v>
      </c>
      <c r="J37" s="405" t="s">
        <v>137</v>
      </c>
      <c r="K37" s="417"/>
      <c r="L37" s="111"/>
    </row>
    <row r="38" spans="1:12" ht="21" customHeight="1">
      <c r="A38" s="88"/>
      <c r="B38" s="428"/>
      <c r="C38" s="429"/>
      <c r="D38" s="429"/>
      <c r="E38" s="424"/>
      <c r="F38" s="425"/>
      <c r="G38" s="279"/>
      <c r="H38" s="280" t="s">
        <v>231</v>
      </c>
      <c r="I38" s="281" t="s">
        <v>213</v>
      </c>
      <c r="J38" s="418"/>
      <c r="K38" s="419"/>
      <c r="L38" s="111"/>
    </row>
    <row r="39" spans="1:12" ht="21" customHeight="1">
      <c r="A39" s="88"/>
      <c r="B39" s="390"/>
      <c r="C39" s="397"/>
      <c r="D39" s="397"/>
      <c r="E39" s="426"/>
      <c r="F39" s="427"/>
      <c r="G39" s="9"/>
      <c r="H39" s="15"/>
      <c r="I39" s="7"/>
      <c r="J39" s="384"/>
      <c r="K39" s="385"/>
      <c r="L39" s="111"/>
    </row>
    <row r="40" spans="1:12" ht="23.25" customHeight="1" thickBot="1">
      <c r="A40" s="88"/>
      <c r="B40" s="156"/>
      <c r="C40" s="157"/>
      <c r="D40" s="157"/>
      <c r="E40" s="423" t="s">
        <v>121</v>
      </c>
      <c r="F40" s="423"/>
      <c r="G40" s="126">
        <f>SUM(G38:G39)</f>
        <v>0</v>
      </c>
      <c r="H40" s="158"/>
      <c r="I40" s="159">
        <f>SUM(I38:I39)</f>
        <v>0</v>
      </c>
      <c r="J40" s="421"/>
      <c r="K40" s="422"/>
      <c r="L40" s="111"/>
    </row>
    <row r="41" spans="1:12" ht="23.25" customHeight="1">
      <c r="A41" s="88"/>
      <c r="B41" s="386" t="s">
        <v>158</v>
      </c>
      <c r="C41" s="387"/>
      <c r="D41" s="387"/>
      <c r="E41" s="387"/>
      <c r="F41" s="387"/>
      <c r="G41" s="387"/>
      <c r="H41" s="387"/>
      <c r="I41" s="387"/>
      <c r="J41" s="387"/>
      <c r="K41" s="388"/>
      <c r="L41" s="111"/>
    </row>
    <row r="42" spans="1:12" s="139" customFormat="1" ht="32.15" customHeight="1">
      <c r="A42" s="135"/>
      <c r="B42" s="395" t="s">
        <v>140</v>
      </c>
      <c r="C42" s="396"/>
      <c r="D42" s="396" t="s">
        <v>157</v>
      </c>
      <c r="E42" s="396"/>
      <c r="F42" s="117" t="s">
        <v>25</v>
      </c>
      <c r="G42" s="160" t="s">
        <v>26</v>
      </c>
      <c r="H42" s="127" t="s">
        <v>27</v>
      </c>
      <c r="I42" s="127" t="s">
        <v>197</v>
      </c>
      <c r="J42" s="127" t="s">
        <v>28</v>
      </c>
      <c r="K42" s="137" t="s">
        <v>13</v>
      </c>
      <c r="L42" s="138"/>
    </row>
    <row r="43" spans="1:12" ht="21" customHeight="1">
      <c r="A43" s="88"/>
      <c r="B43" s="431"/>
      <c r="C43" s="432"/>
      <c r="D43" s="420"/>
      <c r="E43" s="391"/>
      <c r="F43" s="18"/>
      <c r="G43" s="4"/>
      <c r="H43" s="19"/>
      <c r="I43" s="4"/>
      <c r="J43" s="19"/>
      <c r="K43" s="20" t="s">
        <v>213</v>
      </c>
      <c r="L43" s="111"/>
    </row>
    <row r="44" spans="1:12" ht="21" customHeight="1">
      <c r="A44" s="88"/>
      <c r="B44" s="390"/>
      <c r="C44" s="391"/>
      <c r="D44" s="420"/>
      <c r="E44" s="391"/>
      <c r="F44" s="21"/>
      <c r="G44" s="9"/>
      <c r="H44" s="4"/>
      <c r="I44" s="9"/>
      <c r="J44" s="4"/>
      <c r="K44" s="22"/>
      <c r="L44" s="161"/>
    </row>
    <row r="45" spans="1:12" ht="21" customHeight="1">
      <c r="A45" s="88"/>
      <c r="B45" s="390"/>
      <c r="C45" s="391"/>
      <c r="D45" s="420"/>
      <c r="E45" s="391"/>
      <c r="F45" s="8"/>
      <c r="G45" s="4"/>
      <c r="H45" s="9"/>
      <c r="I45" s="9"/>
      <c r="J45" s="9"/>
      <c r="K45" s="22"/>
      <c r="L45" s="161"/>
    </row>
    <row r="46" spans="1:12" ht="21" customHeight="1">
      <c r="A46" s="88"/>
      <c r="B46" s="390"/>
      <c r="C46" s="391"/>
      <c r="D46" s="420"/>
      <c r="E46" s="391"/>
      <c r="F46" s="8"/>
      <c r="G46" s="9"/>
      <c r="H46" s="9"/>
      <c r="I46" s="9"/>
      <c r="J46" s="9"/>
      <c r="K46" s="22"/>
      <c r="L46" s="161"/>
    </row>
    <row r="47" spans="1:12" ht="21" customHeight="1">
      <c r="A47" s="88"/>
      <c r="B47" s="390"/>
      <c r="C47" s="391"/>
      <c r="D47" s="420"/>
      <c r="E47" s="391"/>
      <c r="F47" s="8"/>
      <c r="G47" s="9"/>
      <c r="H47" s="9"/>
      <c r="I47" s="9"/>
      <c r="J47" s="9"/>
      <c r="K47" s="22"/>
      <c r="L47" s="161"/>
    </row>
    <row r="48" spans="1:12" s="122" customFormat="1" ht="21" customHeight="1">
      <c r="A48" s="120"/>
      <c r="B48" s="390"/>
      <c r="C48" s="391"/>
      <c r="D48" s="420"/>
      <c r="E48" s="391"/>
      <c r="F48" s="8"/>
      <c r="G48" s="9"/>
      <c r="H48" s="9"/>
      <c r="I48" s="9"/>
      <c r="J48" s="9"/>
      <c r="K48" s="22"/>
      <c r="L48" s="161"/>
    </row>
    <row r="49" spans="1:12" s="51" customFormat="1" ht="24" customHeight="1" thickBot="1">
      <c r="A49" s="52"/>
      <c r="B49" s="162"/>
      <c r="C49" s="146"/>
      <c r="D49" s="146"/>
      <c r="E49" s="430" t="s">
        <v>101</v>
      </c>
      <c r="F49" s="430"/>
      <c r="G49" s="126">
        <f>SUM(G43:G48)</f>
        <v>0</v>
      </c>
      <c r="H49" s="126">
        <f>SUM(H43:H48)</f>
        <v>0</v>
      </c>
      <c r="I49" s="126">
        <f>SUM(I43:I48)</f>
        <v>0</v>
      </c>
      <c r="J49" s="126">
        <f>SUM(J43:J48)</f>
        <v>0</v>
      </c>
      <c r="K49" s="163">
        <f>SUM(K43:K48)</f>
        <v>0</v>
      </c>
      <c r="L49" s="53"/>
    </row>
    <row r="50" spans="1:12">
      <c r="A50" s="88"/>
      <c r="B50" s="164"/>
      <c r="C50" s="164"/>
      <c r="D50" s="164"/>
      <c r="E50" s="164"/>
      <c r="F50" s="165"/>
      <c r="G50" s="165"/>
      <c r="H50" s="165"/>
      <c r="I50" s="165"/>
      <c r="J50" s="165"/>
      <c r="K50" s="165"/>
      <c r="L50" s="111"/>
    </row>
    <row r="51" spans="1:12" ht="16" thickBot="1">
      <c r="A51" s="88"/>
      <c r="B51" s="164"/>
      <c r="C51" s="164"/>
      <c r="D51" s="164"/>
      <c r="E51" s="164"/>
      <c r="F51" s="165"/>
      <c r="G51" s="165"/>
      <c r="H51" s="165"/>
      <c r="I51" s="165"/>
      <c r="J51" s="165"/>
      <c r="K51" s="165"/>
      <c r="L51" s="111"/>
    </row>
    <row r="52" spans="1:12">
      <c r="A52" s="258"/>
      <c r="B52" s="83"/>
      <c r="C52" s="83"/>
      <c r="D52" s="83"/>
      <c r="E52" s="83"/>
      <c r="F52" s="82"/>
      <c r="G52" s="83"/>
      <c r="H52" s="83"/>
      <c r="I52" s="262"/>
      <c r="J52" s="262"/>
      <c r="K52" s="262"/>
      <c r="L52" s="263"/>
    </row>
    <row r="53" spans="1:12">
      <c r="A53" s="75"/>
      <c r="B53" s="76"/>
      <c r="C53" s="76"/>
      <c r="D53" s="76"/>
      <c r="E53" s="76"/>
      <c r="F53" s="74"/>
      <c r="G53" s="76"/>
      <c r="H53" s="76"/>
      <c r="I53" s="264"/>
      <c r="J53" s="264"/>
      <c r="K53" s="264"/>
      <c r="L53" s="265"/>
    </row>
    <row r="54" spans="1:12">
      <c r="A54" s="75"/>
      <c r="B54" s="76"/>
      <c r="C54" s="76"/>
      <c r="D54" s="383" t="s">
        <v>209</v>
      </c>
      <c r="E54" s="383"/>
      <c r="F54" s="74"/>
      <c r="G54" s="76"/>
      <c r="H54" s="76"/>
      <c r="I54" s="264"/>
      <c r="J54" s="264"/>
      <c r="K54" s="264"/>
      <c r="L54" s="265"/>
    </row>
    <row r="55" spans="1:12" ht="16" thickBot="1">
      <c r="A55" s="259"/>
      <c r="B55" s="268"/>
      <c r="C55" s="80" t="s">
        <v>210</v>
      </c>
      <c r="D55" s="78"/>
      <c r="E55" s="268"/>
      <c r="F55" s="80"/>
      <c r="G55" s="78" t="s">
        <v>211</v>
      </c>
      <c r="H55" s="78"/>
      <c r="I55" s="266"/>
      <c r="J55" s="266"/>
      <c r="K55" s="266"/>
      <c r="L55" s="267"/>
    </row>
    <row r="56" spans="1:12">
      <c r="F56" s="166"/>
      <c r="G56" s="166"/>
      <c r="H56" s="166"/>
      <c r="I56" s="166"/>
      <c r="J56" s="166"/>
      <c r="K56" s="166"/>
    </row>
    <row r="57" spans="1:12">
      <c r="F57" s="166"/>
      <c r="G57" s="166"/>
      <c r="H57" s="166"/>
      <c r="I57" s="166"/>
      <c r="J57" s="166"/>
      <c r="K57" s="166"/>
    </row>
    <row r="58" spans="1:12">
      <c r="F58" s="166"/>
      <c r="G58" s="166"/>
      <c r="H58" s="166"/>
      <c r="I58" s="166"/>
      <c r="J58" s="166"/>
      <c r="K58" s="166"/>
    </row>
    <row r="59" spans="1:12">
      <c r="F59" s="166"/>
      <c r="G59" s="166"/>
      <c r="H59" s="166"/>
      <c r="I59" s="166"/>
      <c r="J59" s="166"/>
      <c r="K59" s="166"/>
    </row>
    <row r="60" spans="1:12">
      <c r="F60" s="166"/>
      <c r="G60" s="166"/>
      <c r="H60" s="166"/>
      <c r="I60" s="166"/>
      <c r="J60" s="166"/>
      <c r="K60" s="166"/>
    </row>
    <row r="61" spans="1:12">
      <c r="F61" s="166"/>
      <c r="G61" s="166"/>
      <c r="H61" s="166"/>
      <c r="I61" s="166"/>
      <c r="J61" s="166"/>
      <c r="K61" s="166"/>
    </row>
    <row r="62" spans="1:12">
      <c r="F62" s="166"/>
      <c r="G62" s="166"/>
      <c r="H62" s="166"/>
      <c r="I62" s="166"/>
      <c r="J62" s="166"/>
      <c r="K62" s="166"/>
    </row>
    <row r="63" spans="1:12">
      <c r="F63" s="166"/>
      <c r="G63" s="166"/>
      <c r="H63" s="166"/>
      <c r="I63" s="166"/>
      <c r="J63" s="166"/>
      <c r="K63" s="166"/>
    </row>
    <row r="64" spans="1:12">
      <c r="F64" s="166"/>
      <c r="G64" s="166"/>
      <c r="H64" s="166"/>
      <c r="I64" s="166"/>
      <c r="J64" s="166"/>
      <c r="K64" s="166"/>
    </row>
    <row r="65" spans="6:11">
      <c r="F65" s="166"/>
      <c r="G65" s="166"/>
      <c r="H65" s="166"/>
      <c r="I65" s="166"/>
      <c r="J65" s="166"/>
      <c r="K65" s="166"/>
    </row>
    <row r="66" spans="6:11">
      <c r="F66" s="166"/>
      <c r="G66" s="166"/>
      <c r="H66" s="166"/>
      <c r="I66" s="166"/>
      <c r="J66" s="166"/>
      <c r="K66" s="166"/>
    </row>
    <row r="67" spans="6:11">
      <c r="F67" s="166"/>
      <c r="G67" s="166"/>
      <c r="H67" s="166"/>
      <c r="I67" s="166"/>
      <c r="J67" s="166"/>
      <c r="K67" s="166"/>
    </row>
    <row r="68" spans="6:11">
      <c r="F68" s="166"/>
      <c r="G68" s="166"/>
      <c r="H68" s="166"/>
      <c r="I68" s="166"/>
      <c r="J68" s="166"/>
      <c r="K68" s="166"/>
    </row>
    <row r="69" spans="6:11">
      <c r="F69" s="166"/>
      <c r="G69" s="166"/>
      <c r="H69" s="166"/>
      <c r="I69" s="166"/>
      <c r="J69" s="166"/>
      <c r="K69" s="166"/>
    </row>
    <row r="70" spans="6:11">
      <c r="F70" s="166"/>
      <c r="G70" s="166"/>
      <c r="H70" s="166"/>
      <c r="I70" s="166"/>
      <c r="J70" s="166"/>
      <c r="K70" s="166"/>
    </row>
    <row r="71" spans="6:11">
      <c r="F71" s="166"/>
      <c r="G71" s="166"/>
      <c r="H71" s="166"/>
      <c r="I71" s="166"/>
      <c r="J71" s="166"/>
      <c r="K71" s="166"/>
    </row>
    <row r="72" spans="6:11">
      <c r="F72" s="166"/>
      <c r="G72" s="166"/>
      <c r="H72" s="166"/>
      <c r="I72" s="166"/>
      <c r="J72" s="166"/>
      <c r="K72" s="166"/>
    </row>
    <row r="73" spans="6:11">
      <c r="F73" s="166"/>
      <c r="G73" s="166"/>
      <c r="H73" s="166"/>
      <c r="I73" s="166"/>
      <c r="J73" s="166"/>
      <c r="K73" s="166"/>
    </row>
    <row r="74" spans="6:11">
      <c r="F74" s="166"/>
      <c r="G74" s="166"/>
      <c r="H74" s="166"/>
      <c r="I74" s="166"/>
      <c r="J74" s="166"/>
      <c r="K74" s="166"/>
    </row>
    <row r="75" spans="6:11">
      <c r="F75" s="166"/>
      <c r="G75" s="166"/>
      <c r="H75" s="166"/>
      <c r="I75" s="166"/>
      <c r="J75" s="166"/>
      <c r="K75" s="166"/>
    </row>
    <row r="76" spans="6:11">
      <c r="F76" s="166"/>
      <c r="G76" s="166"/>
      <c r="H76" s="166"/>
      <c r="I76" s="166"/>
      <c r="J76" s="166"/>
      <c r="K76" s="166"/>
    </row>
    <row r="77" spans="6:11">
      <c r="F77" s="166"/>
      <c r="G77" s="166"/>
      <c r="H77" s="166"/>
      <c r="I77" s="166"/>
      <c r="J77" s="166"/>
      <c r="K77" s="166"/>
    </row>
    <row r="78" spans="6:11">
      <c r="F78" s="166"/>
      <c r="G78" s="166"/>
      <c r="H78" s="166"/>
      <c r="I78" s="166"/>
      <c r="J78" s="166"/>
      <c r="K78" s="166"/>
    </row>
    <row r="79" spans="6:11">
      <c r="F79" s="166"/>
      <c r="G79" s="166"/>
      <c r="H79" s="166"/>
      <c r="I79" s="166"/>
      <c r="J79" s="166"/>
      <c r="K79" s="166"/>
    </row>
    <row r="80" spans="6:11">
      <c r="F80" s="166"/>
      <c r="G80" s="166"/>
      <c r="H80" s="166"/>
      <c r="I80" s="166"/>
      <c r="J80" s="166"/>
      <c r="K80" s="166"/>
    </row>
    <row r="81" spans="6:11">
      <c r="F81" s="166"/>
      <c r="G81" s="166"/>
      <c r="H81" s="166"/>
      <c r="I81" s="166"/>
      <c r="J81" s="166"/>
      <c r="K81" s="166"/>
    </row>
    <row r="82" spans="6:11">
      <c r="F82" s="166"/>
      <c r="G82" s="166"/>
      <c r="H82" s="166"/>
      <c r="I82" s="166"/>
      <c r="J82" s="166"/>
      <c r="K82" s="166"/>
    </row>
    <row r="83" spans="6:11">
      <c r="F83" s="166"/>
      <c r="G83" s="166"/>
      <c r="H83" s="166"/>
      <c r="I83" s="166"/>
      <c r="J83" s="166"/>
      <c r="K83" s="166"/>
    </row>
    <row r="84" spans="6:11">
      <c r="F84" s="166"/>
      <c r="G84" s="166"/>
      <c r="H84" s="166"/>
      <c r="I84" s="166"/>
      <c r="J84" s="166"/>
      <c r="K84" s="166"/>
    </row>
    <row r="85" spans="6:11">
      <c r="F85" s="166"/>
      <c r="G85" s="166"/>
      <c r="H85" s="166"/>
      <c r="I85" s="166"/>
      <c r="J85" s="166"/>
      <c r="K85" s="166"/>
    </row>
    <row r="86" spans="6:11">
      <c r="F86" s="166"/>
      <c r="G86" s="166"/>
      <c r="H86" s="166"/>
      <c r="I86" s="166"/>
      <c r="J86" s="166"/>
      <c r="K86" s="166"/>
    </row>
    <row r="87" spans="6:11">
      <c r="F87" s="166"/>
      <c r="G87" s="166"/>
      <c r="H87" s="166"/>
      <c r="I87" s="166"/>
      <c r="J87" s="166"/>
      <c r="K87" s="166"/>
    </row>
    <row r="88" spans="6:11">
      <c r="F88" s="166"/>
      <c r="G88" s="166"/>
      <c r="H88" s="166"/>
      <c r="I88" s="166"/>
      <c r="J88" s="166"/>
      <c r="K88" s="166"/>
    </row>
    <row r="89" spans="6:11">
      <c r="F89" s="166"/>
      <c r="G89" s="166"/>
      <c r="H89" s="166"/>
      <c r="I89" s="166"/>
      <c r="J89" s="166"/>
      <c r="K89" s="166"/>
    </row>
    <row r="90" spans="6:11">
      <c r="F90" s="166"/>
      <c r="G90" s="166"/>
      <c r="H90" s="166"/>
      <c r="I90" s="166"/>
      <c r="J90" s="166"/>
      <c r="K90" s="166"/>
    </row>
    <row r="91" spans="6:11">
      <c r="F91" s="166"/>
      <c r="G91" s="166"/>
      <c r="H91" s="166"/>
      <c r="I91" s="166"/>
      <c r="J91" s="166"/>
      <c r="K91" s="166"/>
    </row>
    <row r="92" spans="6:11">
      <c r="F92" s="166"/>
      <c r="G92" s="166"/>
      <c r="H92" s="166"/>
      <c r="I92" s="166"/>
      <c r="J92" s="166"/>
      <c r="K92" s="166"/>
    </row>
    <row r="93" spans="6:11">
      <c r="F93" s="166"/>
      <c r="G93" s="166"/>
      <c r="H93" s="166"/>
      <c r="I93" s="166"/>
      <c r="J93" s="166"/>
      <c r="K93" s="166"/>
    </row>
    <row r="94" spans="6:11">
      <c r="F94" s="166"/>
      <c r="G94" s="166"/>
      <c r="H94" s="166"/>
      <c r="I94" s="166"/>
      <c r="J94" s="166"/>
      <c r="K94" s="166"/>
    </row>
    <row r="95" spans="6:11">
      <c r="F95" s="166"/>
      <c r="G95" s="166"/>
      <c r="H95" s="166"/>
      <c r="I95" s="166"/>
      <c r="J95" s="166"/>
      <c r="K95" s="166"/>
    </row>
    <row r="96" spans="6:11">
      <c r="F96" s="166"/>
      <c r="G96" s="166"/>
      <c r="H96" s="166"/>
      <c r="I96" s="166"/>
      <c r="J96" s="166"/>
      <c r="K96" s="166"/>
    </row>
    <row r="97" spans="6:11">
      <c r="F97" s="166"/>
      <c r="G97" s="166"/>
      <c r="H97" s="166"/>
      <c r="I97" s="166"/>
      <c r="J97" s="166"/>
      <c r="K97" s="166"/>
    </row>
    <row r="98" spans="6:11">
      <c r="F98" s="166"/>
      <c r="G98" s="166"/>
      <c r="H98" s="166"/>
      <c r="I98" s="166"/>
      <c r="J98" s="166"/>
      <c r="K98" s="166"/>
    </row>
    <row r="99" spans="6:11">
      <c r="F99" s="166"/>
      <c r="G99" s="166"/>
      <c r="H99" s="166"/>
      <c r="I99" s="166"/>
      <c r="J99" s="166"/>
      <c r="K99" s="166"/>
    </row>
    <row r="100" spans="6:11">
      <c r="F100" s="166"/>
      <c r="G100" s="166"/>
      <c r="H100" s="166"/>
      <c r="I100" s="166"/>
      <c r="J100" s="166"/>
      <c r="K100" s="166"/>
    </row>
    <row r="101" spans="6:11">
      <c r="F101" s="166"/>
      <c r="G101" s="166"/>
      <c r="H101" s="166"/>
      <c r="I101" s="166"/>
      <c r="J101" s="166"/>
      <c r="K101" s="166"/>
    </row>
    <row r="102" spans="6:11">
      <c r="F102" s="166"/>
      <c r="G102" s="166"/>
      <c r="H102" s="166"/>
      <c r="I102" s="166"/>
      <c r="J102" s="166"/>
      <c r="K102" s="166"/>
    </row>
    <row r="103" spans="6:11">
      <c r="F103" s="166"/>
      <c r="G103" s="166"/>
      <c r="H103" s="166"/>
      <c r="I103" s="166"/>
      <c r="J103" s="166"/>
      <c r="K103" s="166"/>
    </row>
    <row r="104" spans="6:11">
      <c r="F104" s="166"/>
      <c r="G104" s="166"/>
      <c r="H104" s="166"/>
      <c r="I104" s="166"/>
      <c r="J104" s="166"/>
      <c r="K104" s="166"/>
    </row>
    <row r="105" spans="6:11">
      <c r="F105" s="166"/>
      <c r="G105" s="166"/>
      <c r="H105" s="166"/>
      <c r="I105" s="166"/>
      <c r="J105" s="166"/>
      <c r="K105" s="166"/>
    </row>
    <row r="106" spans="6:11">
      <c r="F106" s="166"/>
      <c r="G106" s="166"/>
      <c r="H106" s="166"/>
      <c r="I106" s="166"/>
      <c r="J106" s="166"/>
      <c r="K106" s="166"/>
    </row>
    <row r="107" spans="6:11">
      <c r="F107" s="166"/>
      <c r="G107" s="166"/>
      <c r="H107" s="166"/>
      <c r="I107" s="166"/>
      <c r="J107" s="166"/>
      <c r="K107" s="166"/>
    </row>
    <row r="108" spans="6:11">
      <c r="F108" s="166"/>
      <c r="G108" s="166"/>
      <c r="H108" s="166"/>
      <c r="I108" s="166"/>
      <c r="J108" s="166"/>
      <c r="K108" s="166"/>
    </row>
    <row r="109" spans="6:11">
      <c r="F109" s="166"/>
      <c r="G109" s="166"/>
      <c r="H109" s="166"/>
      <c r="I109" s="166"/>
      <c r="J109" s="166"/>
      <c r="K109" s="166"/>
    </row>
    <row r="110" spans="6:11">
      <c r="F110" s="166"/>
      <c r="G110" s="166"/>
      <c r="H110" s="166"/>
      <c r="I110" s="166"/>
      <c r="J110" s="166"/>
      <c r="K110" s="166"/>
    </row>
    <row r="111" spans="6:11">
      <c r="F111" s="166"/>
      <c r="G111" s="166"/>
      <c r="H111" s="166"/>
      <c r="I111" s="166"/>
      <c r="J111" s="166"/>
      <c r="K111" s="166"/>
    </row>
    <row r="112" spans="6:11">
      <c r="F112" s="166"/>
      <c r="G112" s="166"/>
      <c r="H112" s="166"/>
      <c r="I112" s="166"/>
      <c r="J112" s="166"/>
      <c r="K112" s="166"/>
    </row>
    <row r="113" spans="6:11">
      <c r="F113" s="166"/>
      <c r="G113" s="166"/>
      <c r="H113" s="166"/>
      <c r="I113" s="166"/>
      <c r="J113" s="166"/>
      <c r="K113" s="166"/>
    </row>
    <row r="114" spans="6:11">
      <c r="F114" s="166"/>
      <c r="G114" s="166"/>
      <c r="H114" s="166"/>
      <c r="I114" s="166"/>
      <c r="J114" s="166"/>
      <c r="K114" s="166"/>
    </row>
    <row r="115" spans="6:11">
      <c r="F115" s="166"/>
      <c r="G115" s="166"/>
      <c r="H115" s="166"/>
      <c r="I115" s="166"/>
      <c r="J115" s="166"/>
      <c r="K115" s="166"/>
    </row>
    <row r="116" spans="6:11">
      <c r="F116" s="166"/>
      <c r="G116" s="166"/>
      <c r="H116" s="166"/>
      <c r="I116" s="166"/>
      <c r="J116" s="166"/>
      <c r="K116" s="166"/>
    </row>
    <row r="117" spans="6:11">
      <c r="F117" s="166"/>
      <c r="G117" s="166"/>
      <c r="H117" s="166"/>
      <c r="I117" s="166"/>
      <c r="J117" s="166"/>
      <c r="K117" s="166"/>
    </row>
    <row r="118" spans="6:11">
      <c r="F118" s="166"/>
      <c r="G118" s="166"/>
      <c r="H118" s="166"/>
      <c r="I118" s="166"/>
      <c r="J118" s="166"/>
      <c r="K118" s="166"/>
    </row>
    <row r="119" spans="6:11">
      <c r="F119" s="166"/>
      <c r="G119" s="166"/>
      <c r="H119" s="166"/>
      <c r="I119" s="166"/>
      <c r="J119" s="166"/>
      <c r="K119" s="166"/>
    </row>
    <row r="120" spans="6:11">
      <c r="F120" s="166"/>
      <c r="G120" s="166"/>
      <c r="H120" s="166"/>
      <c r="I120" s="166"/>
      <c r="J120" s="166"/>
      <c r="K120" s="166"/>
    </row>
    <row r="121" spans="6:11">
      <c r="F121" s="166"/>
      <c r="G121" s="166"/>
      <c r="H121" s="166"/>
      <c r="I121" s="166"/>
      <c r="J121" s="166"/>
      <c r="K121" s="166"/>
    </row>
    <row r="122" spans="6:11">
      <c r="F122" s="166"/>
      <c r="G122" s="166"/>
      <c r="H122" s="166"/>
      <c r="I122" s="166"/>
      <c r="J122" s="166"/>
      <c r="K122" s="166"/>
    </row>
    <row r="123" spans="6:11">
      <c r="F123" s="166"/>
      <c r="G123" s="166"/>
      <c r="H123" s="166"/>
      <c r="I123" s="166"/>
      <c r="J123" s="166"/>
      <c r="K123" s="166"/>
    </row>
    <row r="124" spans="6:11">
      <c r="F124" s="166"/>
      <c r="G124" s="166"/>
      <c r="H124" s="166"/>
      <c r="I124" s="166"/>
      <c r="J124" s="166"/>
      <c r="K124" s="166"/>
    </row>
    <row r="125" spans="6:11">
      <c r="F125" s="166"/>
      <c r="G125" s="166"/>
      <c r="H125" s="166"/>
      <c r="I125" s="166"/>
      <c r="J125" s="166"/>
      <c r="K125" s="166"/>
    </row>
    <row r="126" spans="6:11">
      <c r="F126" s="166"/>
      <c r="G126" s="166"/>
      <c r="H126" s="166"/>
      <c r="I126" s="166"/>
      <c r="J126" s="166"/>
      <c r="K126" s="166"/>
    </row>
    <row r="127" spans="6:11">
      <c r="F127" s="166"/>
      <c r="G127" s="166"/>
      <c r="H127" s="166"/>
      <c r="I127" s="166"/>
      <c r="J127" s="166"/>
      <c r="K127" s="166"/>
    </row>
    <row r="128" spans="6:11">
      <c r="F128" s="166"/>
      <c r="G128" s="166"/>
      <c r="H128" s="166"/>
      <c r="I128" s="166"/>
      <c r="J128" s="166"/>
      <c r="K128" s="166"/>
    </row>
    <row r="129" spans="6:11">
      <c r="F129" s="166"/>
      <c r="G129" s="166"/>
      <c r="H129" s="166"/>
      <c r="I129" s="166"/>
      <c r="J129" s="166"/>
      <c r="K129" s="166"/>
    </row>
    <row r="130" spans="6:11">
      <c r="F130" s="166"/>
      <c r="G130" s="166"/>
      <c r="H130" s="166"/>
      <c r="I130" s="166"/>
      <c r="J130" s="166"/>
      <c r="K130" s="166"/>
    </row>
    <row r="131" spans="6:11">
      <c r="F131" s="166"/>
      <c r="G131" s="166"/>
      <c r="H131" s="166"/>
      <c r="I131" s="166"/>
      <c r="J131" s="166"/>
      <c r="K131" s="166"/>
    </row>
    <row r="132" spans="6:11">
      <c r="F132" s="166"/>
      <c r="G132" s="166"/>
      <c r="H132" s="166"/>
      <c r="I132" s="166"/>
      <c r="J132" s="166"/>
      <c r="K132" s="166"/>
    </row>
    <row r="133" spans="6:11">
      <c r="F133" s="166"/>
      <c r="G133" s="166"/>
      <c r="H133" s="166"/>
      <c r="I133" s="166"/>
      <c r="J133" s="166"/>
      <c r="K133" s="166"/>
    </row>
    <row r="134" spans="6:11">
      <c r="F134" s="166"/>
      <c r="G134" s="166"/>
      <c r="H134" s="166"/>
      <c r="I134" s="166"/>
      <c r="J134" s="166"/>
      <c r="K134" s="166"/>
    </row>
    <row r="135" spans="6:11">
      <c r="F135" s="166"/>
      <c r="G135" s="166"/>
      <c r="H135" s="166"/>
      <c r="I135" s="166"/>
      <c r="J135" s="166"/>
      <c r="K135" s="166"/>
    </row>
    <row r="136" spans="6:11">
      <c r="F136" s="166"/>
      <c r="G136" s="166"/>
      <c r="H136" s="166"/>
      <c r="I136" s="166"/>
      <c r="J136" s="166"/>
      <c r="K136" s="166"/>
    </row>
    <row r="137" spans="6:11">
      <c r="F137" s="166"/>
      <c r="G137" s="166"/>
      <c r="H137" s="166"/>
      <c r="I137" s="166"/>
      <c r="J137" s="166"/>
      <c r="K137" s="166"/>
    </row>
    <row r="138" spans="6:11">
      <c r="F138" s="166"/>
      <c r="G138" s="166"/>
      <c r="H138" s="166"/>
      <c r="I138" s="166"/>
      <c r="J138" s="166"/>
      <c r="K138" s="166"/>
    </row>
    <row r="139" spans="6:11">
      <c r="F139" s="166"/>
      <c r="G139" s="166"/>
      <c r="H139" s="166"/>
      <c r="I139" s="166"/>
      <c r="J139" s="166"/>
      <c r="K139" s="166"/>
    </row>
    <row r="140" spans="6:11">
      <c r="F140" s="166"/>
      <c r="G140" s="166"/>
      <c r="H140" s="166"/>
      <c r="I140" s="166"/>
      <c r="J140" s="166"/>
      <c r="K140" s="166"/>
    </row>
    <row r="141" spans="6:11">
      <c r="F141" s="166"/>
      <c r="G141" s="166"/>
      <c r="H141" s="166"/>
      <c r="I141" s="166"/>
      <c r="J141" s="166"/>
      <c r="K141" s="166"/>
    </row>
    <row r="142" spans="6:11">
      <c r="F142" s="166"/>
      <c r="G142" s="166"/>
      <c r="H142" s="166"/>
      <c r="I142" s="166"/>
      <c r="J142" s="166"/>
      <c r="K142" s="166"/>
    </row>
    <row r="143" spans="6:11">
      <c r="F143" s="166"/>
      <c r="G143" s="166"/>
      <c r="H143" s="166"/>
      <c r="I143" s="166"/>
      <c r="J143" s="166"/>
      <c r="K143" s="166"/>
    </row>
    <row r="144" spans="6:11">
      <c r="F144" s="166"/>
      <c r="G144" s="166"/>
      <c r="H144" s="166"/>
      <c r="I144" s="166"/>
      <c r="J144" s="166"/>
      <c r="K144" s="166"/>
    </row>
    <row r="145" spans="6:11">
      <c r="F145" s="166"/>
      <c r="G145" s="166"/>
      <c r="H145" s="166"/>
      <c r="I145" s="166"/>
      <c r="J145" s="166"/>
      <c r="K145" s="166"/>
    </row>
    <row r="146" spans="6:11">
      <c r="F146" s="166"/>
      <c r="G146" s="166"/>
      <c r="H146" s="166"/>
      <c r="I146" s="166"/>
      <c r="J146" s="166"/>
      <c r="K146" s="166"/>
    </row>
    <row r="147" spans="6:11">
      <c r="F147" s="166"/>
      <c r="G147" s="166"/>
      <c r="H147" s="166"/>
      <c r="I147" s="166"/>
      <c r="J147" s="166"/>
      <c r="K147" s="166"/>
    </row>
    <row r="148" spans="6:11">
      <c r="F148" s="166"/>
      <c r="G148" s="166"/>
      <c r="H148" s="166"/>
      <c r="I148" s="166"/>
      <c r="J148" s="166"/>
      <c r="K148" s="166"/>
    </row>
    <row r="149" spans="6:11">
      <c r="F149" s="166"/>
      <c r="G149" s="166"/>
      <c r="H149" s="166"/>
      <c r="I149" s="166"/>
      <c r="J149" s="166"/>
      <c r="K149" s="166"/>
    </row>
    <row r="150" spans="6:11">
      <c r="F150" s="166"/>
      <c r="G150" s="166"/>
      <c r="H150" s="166"/>
      <c r="I150" s="166"/>
      <c r="J150" s="166"/>
      <c r="K150" s="166"/>
    </row>
    <row r="151" spans="6:11">
      <c r="F151" s="166"/>
      <c r="G151" s="166"/>
      <c r="H151" s="166"/>
      <c r="I151" s="166"/>
      <c r="J151" s="166"/>
      <c r="K151" s="166"/>
    </row>
    <row r="152" spans="6:11">
      <c r="F152" s="166"/>
      <c r="G152" s="166"/>
      <c r="H152" s="166"/>
      <c r="I152" s="166"/>
      <c r="J152" s="166"/>
      <c r="K152" s="166"/>
    </row>
    <row r="153" spans="6:11">
      <c r="F153" s="166"/>
      <c r="G153" s="166"/>
      <c r="H153" s="166"/>
      <c r="I153" s="166"/>
      <c r="J153" s="166"/>
      <c r="K153" s="166"/>
    </row>
    <row r="154" spans="6:11">
      <c r="F154" s="166"/>
      <c r="G154" s="166"/>
      <c r="H154" s="166"/>
      <c r="I154" s="166"/>
      <c r="J154" s="166"/>
      <c r="K154" s="166"/>
    </row>
    <row r="155" spans="6:11">
      <c r="F155" s="166"/>
      <c r="G155" s="166"/>
      <c r="H155" s="166"/>
      <c r="I155" s="166"/>
      <c r="J155" s="166"/>
      <c r="K155" s="166"/>
    </row>
    <row r="156" spans="6:11">
      <c r="F156" s="166"/>
      <c r="G156" s="166"/>
      <c r="H156" s="166"/>
      <c r="I156" s="166"/>
      <c r="J156" s="166"/>
      <c r="K156" s="166"/>
    </row>
    <row r="157" spans="6:11">
      <c r="F157" s="166"/>
      <c r="G157" s="166"/>
      <c r="H157" s="166"/>
      <c r="I157" s="166"/>
      <c r="J157" s="166"/>
      <c r="K157" s="166"/>
    </row>
    <row r="158" spans="6:11">
      <c r="F158" s="166"/>
      <c r="G158" s="166"/>
      <c r="H158" s="166"/>
      <c r="I158" s="166"/>
      <c r="J158" s="166"/>
      <c r="K158" s="166"/>
    </row>
    <row r="159" spans="6:11">
      <c r="F159" s="166"/>
      <c r="G159" s="166"/>
      <c r="H159" s="166"/>
      <c r="I159" s="166"/>
      <c r="J159" s="166"/>
      <c r="K159" s="166"/>
    </row>
    <row r="160" spans="6:11">
      <c r="F160" s="166"/>
      <c r="G160" s="166"/>
      <c r="H160" s="166"/>
      <c r="I160" s="166"/>
      <c r="J160" s="166"/>
      <c r="K160" s="166"/>
    </row>
    <row r="161" spans="6:11">
      <c r="F161" s="166"/>
      <c r="G161" s="166"/>
      <c r="H161" s="166"/>
      <c r="I161" s="166"/>
      <c r="J161" s="166"/>
      <c r="K161" s="166"/>
    </row>
    <row r="162" spans="6:11">
      <c r="F162" s="166"/>
      <c r="G162" s="166"/>
      <c r="H162" s="166"/>
      <c r="I162" s="166"/>
      <c r="J162" s="166"/>
      <c r="K162" s="166"/>
    </row>
    <row r="163" spans="6:11">
      <c r="F163" s="166"/>
      <c r="G163" s="166"/>
      <c r="H163" s="166"/>
      <c r="I163" s="166"/>
      <c r="J163" s="166"/>
      <c r="K163" s="166"/>
    </row>
    <row r="164" spans="6:11">
      <c r="F164" s="166"/>
      <c r="G164" s="166"/>
      <c r="H164" s="166"/>
      <c r="I164" s="166"/>
      <c r="J164" s="166"/>
      <c r="K164" s="166"/>
    </row>
    <row r="165" spans="6:11">
      <c r="F165" s="166"/>
      <c r="G165" s="166"/>
      <c r="H165" s="166"/>
      <c r="I165" s="166"/>
      <c r="J165" s="166"/>
      <c r="K165" s="166"/>
    </row>
    <row r="166" spans="6:11">
      <c r="F166" s="166"/>
      <c r="G166" s="166"/>
      <c r="H166" s="166"/>
      <c r="I166" s="166"/>
      <c r="J166" s="166"/>
      <c r="K166" s="166"/>
    </row>
    <row r="167" spans="6:11">
      <c r="F167" s="166"/>
      <c r="G167" s="166"/>
      <c r="H167" s="166"/>
      <c r="I167" s="166"/>
      <c r="J167" s="166"/>
      <c r="K167" s="166"/>
    </row>
    <row r="168" spans="6:11">
      <c r="F168" s="166"/>
      <c r="G168" s="166"/>
      <c r="H168" s="166"/>
      <c r="I168" s="166"/>
      <c r="J168" s="166"/>
      <c r="K168" s="166"/>
    </row>
    <row r="169" spans="6:11">
      <c r="F169" s="166"/>
      <c r="G169" s="166"/>
      <c r="H169" s="166"/>
      <c r="I169" s="166"/>
      <c r="J169" s="166"/>
      <c r="K169" s="166"/>
    </row>
    <row r="170" spans="6:11">
      <c r="F170" s="166"/>
      <c r="G170" s="166"/>
      <c r="H170" s="166"/>
      <c r="I170" s="166"/>
      <c r="J170" s="166"/>
      <c r="K170" s="166"/>
    </row>
    <row r="171" spans="6:11">
      <c r="F171" s="166"/>
      <c r="G171" s="166"/>
      <c r="H171" s="166"/>
      <c r="I171" s="166"/>
      <c r="J171" s="166"/>
      <c r="K171" s="166"/>
    </row>
    <row r="172" spans="6:11">
      <c r="F172" s="166"/>
      <c r="G172" s="166"/>
      <c r="H172" s="166"/>
      <c r="I172" s="166"/>
      <c r="J172" s="166"/>
      <c r="K172" s="166"/>
    </row>
    <row r="173" spans="6:11">
      <c r="F173" s="166"/>
      <c r="G173" s="166"/>
      <c r="H173" s="166"/>
      <c r="I173" s="166"/>
      <c r="J173" s="166"/>
      <c r="K173" s="166"/>
    </row>
    <row r="174" spans="6:11">
      <c r="F174" s="166"/>
      <c r="G174" s="166"/>
      <c r="H174" s="166"/>
      <c r="I174" s="166"/>
      <c r="J174" s="166"/>
      <c r="K174" s="166"/>
    </row>
    <row r="175" spans="6:11">
      <c r="F175" s="166"/>
      <c r="G175" s="166"/>
      <c r="H175" s="166"/>
      <c r="I175" s="166"/>
      <c r="J175" s="166"/>
      <c r="K175" s="166"/>
    </row>
    <row r="176" spans="6:11">
      <c r="F176" s="166"/>
      <c r="G176" s="166"/>
      <c r="H176" s="166"/>
      <c r="I176" s="166"/>
      <c r="J176" s="166"/>
      <c r="K176" s="166"/>
    </row>
    <row r="177" spans="6:11">
      <c r="F177" s="166"/>
      <c r="G177" s="166"/>
      <c r="H177" s="166"/>
      <c r="I177" s="166"/>
      <c r="J177" s="166"/>
      <c r="K177" s="166"/>
    </row>
    <row r="178" spans="6:11">
      <c r="F178" s="166"/>
      <c r="G178" s="166"/>
      <c r="H178" s="166"/>
      <c r="I178" s="166"/>
      <c r="J178" s="166"/>
      <c r="K178" s="166"/>
    </row>
    <row r="179" spans="6:11">
      <c r="F179" s="166"/>
      <c r="G179" s="166"/>
      <c r="H179" s="166"/>
      <c r="I179" s="166"/>
      <c r="J179" s="166"/>
      <c r="K179" s="166"/>
    </row>
    <row r="180" spans="6:11">
      <c r="F180" s="166"/>
      <c r="G180" s="166"/>
      <c r="H180" s="166"/>
      <c r="I180" s="166"/>
      <c r="J180" s="166"/>
      <c r="K180" s="166"/>
    </row>
    <row r="181" spans="6:11">
      <c r="F181" s="166"/>
      <c r="G181" s="166"/>
      <c r="H181" s="166"/>
      <c r="I181" s="166"/>
      <c r="J181" s="166"/>
      <c r="K181" s="166"/>
    </row>
    <row r="182" spans="6:11">
      <c r="F182" s="166"/>
      <c r="G182" s="166"/>
      <c r="H182" s="166"/>
      <c r="I182" s="166"/>
      <c r="J182" s="166"/>
      <c r="K182" s="166"/>
    </row>
    <row r="183" spans="6:11">
      <c r="F183" s="166"/>
      <c r="G183" s="166"/>
      <c r="H183" s="166"/>
      <c r="I183" s="166"/>
      <c r="J183" s="166"/>
      <c r="K183" s="166"/>
    </row>
    <row r="184" spans="6:11">
      <c r="F184" s="166"/>
      <c r="G184" s="166"/>
      <c r="H184" s="166"/>
      <c r="I184" s="166"/>
      <c r="J184" s="166"/>
      <c r="K184" s="166"/>
    </row>
    <row r="185" spans="6:11">
      <c r="F185" s="166"/>
      <c r="G185" s="166"/>
      <c r="H185" s="166"/>
      <c r="I185" s="166"/>
      <c r="J185" s="166"/>
      <c r="K185" s="166"/>
    </row>
    <row r="186" spans="6:11">
      <c r="F186" s="166"/>
      <c r="G186" s="166"/>
      <c r="H186" s="166"/>
      <c r="I186" s="166"/>
      <c r="J186" s="166"/>
      <c r="K186" s="166"/>
    </row>
    <row r="187" spans="6:11">
      <c r="F187" s="166"/>
      <c r="G187" s="166"/>
      <c r="H187" s="166"/>
      <c r="I187" s="166"/>
      <c r="J187" s="166"/>
      <c r="K187" s="166"/>
    </row>
    <row r="188" spans="6:11">
      <c r="F188" s="166"/>
      <c r="G188" s="166"/>
      <c r="H188" s="166"/>
      <c r="I188" s="166"/>
      <c r="J188" s="166"/>
      <c r="K188" s="166"/>
    </row>
    <row r="189" spans="6:11">
      <c r="F189" s="166"/>
      <c r="G189" s="166"/>
      <c r="H189" s="166"/>
      <c r="I189" s="166"/>
      <c r="J189" s="166"/>
      <c r="K189" s="166"/>
    </row>
    <row r="190" spans="6:11">
      <c r="F190" s="166"/>
      <c r="G190" s="166"/>
      <c r="H190" s="166"/>
      <c r="I190" s="166"/>
      <c r="J190" s="166"/>
      <c r="K190" s="166"/>
    </row>
    <row r="191" spans="6:11">
      <c r="F191" s="166"/>
      <c r="G191" s="166"/>
      <c r="H191" s="166"/>
      <c r="I191" s="166"/>
      <c r="J191" s="166"/>
      <c r="K191" s="166"/>
    </row>
    <row r="192" spans="6:11">
      <c r="F192" s="166"/>
      <c r="G192" s="166"/>
      <c r="H192" s="166"/>
      <c r="I192" s="166"/>
      <c r="J192" s="166"/>
      <c r="K192" s="166"/>
    </row>
    <row r="193" spans="6:11">
      <c r="F193" s="166"/>
      <c r="G193" s="166"/>
      <c r="H193" s="166"/>
      <c r="I193" s="166"/>
      <c r="J193" s="166"/>
      <c r="K193" s="166"/>
    </row>
    <row r="194" spans="6:11">
      <c r="F194" s="166"/>
      <c r="G194" s="166"/>
      <c r="H194" s="166"/>
      <c r="I194" s="166"/>
      <c r="J194" s="166"/>
      <c r="K194" s="166"/>
    </row>
    <row r="195" spans="6:11">
      <c r="F195" s="166"/>
      <c r="G195" s="166"/>
      <c r="H195" s="166"/>
      <c r="I195" s="166"/>
      <c r="J195" s="166"/>
      <c r="K195" s="166"/>
    </row>
    <row r="196" spans="6:11">
      <c r="F196" s="166"/>
      <c r="G196" s="166"/>
      <c r="H196" s="166"/>
      <c r="I196" s="166"/>
      <c r="J196" s="166"/>
      <c r="K196" s="166"/>
    </row>
    <row r="197" spans="6:11">
      <c r="F197" s="166"/>
      <c r="G197" s="166"/>
      <c r="H197" s="166"/>
      <c r="I197" s="166"/>
      <c r="J197" s="166"/>
      <c r="K197" s="166"/>
    </row>
    <row r="198" spans="6:11">
      <c r="F198" s="166"/>
      <c r="G198" s="166"/>
      <c r="H198" s="166"/>
      <c r="I198" s="166"/>
      <c r="J198" s="166"/>
      <c r="K198" s="166"/>
    </row>
    <row r="199" spans="6:11">
      <c r="F199" s="166"/>
      <c r="G199" s="166"/>
      <c r="H199" s="166"/>
      <c r="I199" s="166"/>
      <c r="J199" s="166"/>
      <c r="K199" s="166"/>
    </row>
    <row r="200" spans="6:11">
      <c r="F200" s="166"/>
      <c r="G200" s="166"/>
      <c r="H200" s="166"/>
      <c r="I200" s="166"/>
      <c r="J200" s="166"/>
      <c r="K200" s="166"/>
    </row>
  </sheetData>
  <sheetProtection algorithmName="SHA-512" hashValue="bq8ZCWdoF8OabiDU8P4FXgf87qcTt17e7fFERl7MenjxJvIav8LHSui82fuWeNR+IEWw1SypiyV0mvzuMnXcFw==" saltValue="C60m4TsW+g9LBtjB5TslyQ==" spinCount="100000" sheet="1" objects="1" scenarios="1"/>
  <mergeCells count="74">
    <mergeCell ref="D54:E54"/>
    <mergeCell ref="E49:F49"/>
    <mergeCell ref="B42:C42"/>
    <mergeCell ref="D42:E42"/>
    <mergeCell ref="D43:E43"/>
    <mergeCell ref="D44:E44"/>
    <mergeCell ref="D45:E45"/>
    <mergeCell ref="D46:E46"/>
    <mergeCell ref="B43:C43"/>
    <mergeCell ref="B44:C44"/>
    <mergeCell ref="B45:C45"/>
    <mergeCell ref="B48:C48"/>
    <mergeCell ref="D48:E48"/>
    <mergeCell ref="B37:D37"/>
    <mergeCell ref="B47:C47"/>
    <mergeCell ref="E37:F37"/>
    <mergeCell ref="B36:K36"/>
    <mergeCell ref="J37:K37"/>
    <mergeCell ref="J38:K38"/>
    <mergeCell ref="J39:K39"/>
    <mergeCell ref="D47:E47"/>
    <mergeCell ref="J40:K40"/>
    <mergeCell ref="E40:F40"/>
    <mergeCell ref="B41:K41"/>
    <mergeCell ref="E38:F38"/>
    <mergeCell ref="B46:C46"/>
    <mergeCell ref="E39:F39"/>
    <mergeCell ref="B38:D38"/>
    <mergeCell ref="B39:D39"/>
    <mergeCell ref="B30:D30"/>
    <mergeCell ref="B31:D31"/>
    <mergeCell ref="B32:D32"/>
    <mergeCell ref="B35:F35"/>
    <mergeCell ref="B33:D33"/>
    <mergeCell ref="E31:F31"/>
    <mergeCell ref="E32:F32"/>
    <mergeCell ref="E33:F33"/>
    <mergeCell ref="E34:F34"/>
    <mergeCell ref="E30:F30"/>
    <mergeCell ref="B17:D17"/>
    <mergeCell ref="B18:D18"/>
    <mergeCell ref="B19:D19"/>
    <mergeCell ref="B21:K21"/>
    <mergeCell ref="B22:C22"/>
    <mergeCell ref="G17:H17"/>
    <mergeCell ref="G18:H18"/>
    <mergeCell ref="G19:H19"/>
    <mergeCell ref="B11:C11"/>
    <mergeCell ref="B12:C12"/>
    <mergeCell ref="B13:C13"/>
    <mergeCell ref="J6:K14"/>
    <mergeCell ref="B16:D16"/>
    <mergeCell ref="B10:C10"/>
    <mergeCell ref="B5:C5"/>
    <mergeCell ref="B6:C6"/>
    <mergeCell ref="B7:C7"/>
    <mergeCell ref="B8:C8"/>
    <mergeCell ref="B9:C9"/>
    <mergeCell ref="I30:K30"/>
    <mergeCell ref="I31:K31"/>
    <mergeCell ref="I32:K32"/>
    <mergeCell ref="I33:K33"/>
    <mergeCell ref="B15:K15"/>
    <mergeCell ref="G16:H16"/>
    <mergeCell ref="B23:C23"/>
    <mergeCell ref="B24:C24"/>
    <mergeCell ref="B25:C25"/>
    <mergeCell ref="B27:K27"/>
    <mergeCell ref="E29:F29"/>
    <mergeCell ref="I28:K28"/>
    <mergeCell ref="B28:D28"/>
    <mergeCell ref="B29:D29"/>
    <mergeCell ref="E28:F28"/>
    <mergeCell ref="I29:K29"/>
  </mergeCells>
  <phoneticPr fontId="0" type="noConversion"/>
  <dataValidations count="2">
    <dataValidation type="list" allowBlank="1" showInputMessage="1" showErrorMessage="1" sqref="K23:K25 H29:H33 H38:H39 J38:J39 H35" xr:uid="{00000000-0002-0000-0200-000000000000}">
      <formula1>"yes,no"</formula1>
    </dataValidation>
    <dataValidation type="list" errorStyle="information" allowBlank="1" showInputMessage="1" showErrorMessage="1" errorTitle="Error" error="Please choose only from the drop down choices." promptTitle="Input" prompt="Please choose between Taxable and Tax Deferred.  Tax Deferred would be most IRA, 401(k), and Insurance products." sqref="I29:K33" xr:uid="{00000000-0002-0000-0200-000001000000}">
      <formula1>"Taxable, Tax Deferred"</formula1>
    </dataValidation>
  </dataValidations>
  <hyperlinks>
    <hyperlink ref="D54" r:id="rId1" xr:uid="{4B9E7445-5543-4262-BAF6-86164500373C}"/>
  </hyperlinks>
  <printOptions horizontalCentered="1" verticalCentered="1"/>
  <pageMargins left="0" right="0" top="0" bottom="0" header="0" footer="0"/>
  <pageSetup scale="68" orientation="portrait" horizontalDpi="4294967292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46"/>
  <sheetViews>
    <sheetView zoomScaleNormal="100" workbookViewId="0">
      <selection activeCell="C6" sqref="C6"/>
    </sheetView>
  </sheetViews>
  <sheetFormatPr defaultColWidth="9" defaultRowHeight="15.5"/>
  <cols>
    <col min="1" max="1" width="5.58203125" style="51" customWidth="1"/>
    <col min="2" max="2" width="36.58203125" style="50" customWidth="1"/>
    <col min="3" max="3" width="25.58203125" style="51" customWidth="1"/>
    <col min="4" max="4" width="38.08203125" style="51" customWidth="1"/>
    <col min="5" max="5" width="20.08203125" style="51" customWidth="1"/>
    <col min="6" max="6" width="5.5" style="51" customWidth="1"/>
    <col min="7" max="16384" width="9" style="51"/>
  </cols>
  <sheetData>
    <row r="1" spans="1:6">
      <c r="A1" s="46"/>
      <c r="B1" s="168"/>
      <c r="C1" s="47"/>
      <c r="D1" s="47"/>
      <c r="E1" s="47"/>
      <c r="F1" s="49"/>
    </row>
    <row r="2" spans="1:6" ht="16" thickBot="1">
      <c r="A2" s="52"/>
      <c r="B2" s="169"/>
      <c r="C2" s="56"/>
      <c r="D2" s="56"/>
      <c r="E2" s="56"/>
      <c r="F2" s="53"/>
    </row>
    <row r="3" spans="1:6" ht="20">
      <c r="A3" s="52"/>
      <c r="B3" s="170" t="s">
        <v>29</v>
      </c>
      <c r="C3" s="440" t="s">
        <v>31</v>
      </c>
      <c r="D3" s="440"/>
      <c r="E3" s="171" t="s">
        <v>105</v>
      </c>
      <c r="F3" s="53"/>
    </row>
    <row r="4" spans="1:6" ht="21" customHeight="1">
      <c r="A4" s="52"/>
      <c r="B4" s="172" t="s">
        <v>148</v>
      </c>
      <c r="C4" s="444"/>
      <c r="D4" s="445"/>
      <c r="E4" s="173">
        <f ca="1">NOW()</f>
        <v>45446.733651967596</v>
      </c>
      <c r="F4" s="53"/>
    </row>
    <row r="5" spans="1:6" ht="21" customHeight="1">
      <c r="A5" s="52"/>
      <c r="B5" s="441" t="s">
        <v>0</v>
      </c>
      <c r="C5" s="174" t="s">
        <v>170</v>
      </c>
      <c r="D5" s="174" t="s">
        <v>193</v>
      </c>
      <c r="E5" s="175" t="s">
        <v>141</v>
      </c>
      <c r="F5" s="53"/>
    </row>
    <row r="6" spans="1:6" ht="21" customHeight="1">
      <c r="A6" s="52"/>
      <c r="B6" s="442"/>
      <c r="C6" s="38">
        <f>MAX(money!B5,money!B17)</f>
        <v>52</v>
      </c>
      <c r="D6" s="23">
        <v>68</v>
      </c>
      <c r="E6" s="24">
        <v>95</v>
      </c>
      <c r="F6" s="53"/>
    </row>
    <row r="7" spans="1:6" ht="21" customHeight="1">
      <c r="A7" s="52"/>
      <c r="B7" s="442"/>
      <c r="C7" s="174" t="s">
        <v>116</v>
      </c>
      <c r="D7" s="174" t="s">
        <v>123</v>
      </c>
      <c r="E7" s="175" t="s">
        <v>113</v>
      </c>
      <c r="F7" s="53"/>
    </row>
    <row r="8" spans="1:6" ht="21" customHeight="1" thickBot="1">
      <c r="A8" s="52"/>
      <c r="B8" s="443"/>
      <c r="C8" s="176">
        <f>D6-C6</f>
        <v>16</v>
      </c>
      <c r="D8" s="176">
        <f>E6-D6</f>
        <v>27</v>
      </c>
      <c r="E8" s="177">
        <v>0.03</v>
      </c>
      <c r="F8" s="53"/>
    </row>
    <row r="9" spans="1:6" ht="24.75" customHeight="1">
      <c r="A9" s="52"/>
      <c r="B9" s="446" t="s">
        <v>1</v>
      </c>
      <c r="C9" s="447"/>
      <c r="D9" s="435" t="s">
        <v>2</v>
      </c>
      <c r="E9" s="437"/>
      <c r="F9" s="53"/>
    </row>
    <row r="10" spans="1:6" ht="26.15" customHeight="1">
      <c r="A10" s="52"/>
      <c r="B10" s="178" t="s">
        <v>3</v>
      </c>
      <c r="C10" s="179">
        <f>E35</f>
        <v>0</v>
      </c>
      <c r="D10" s="248" t="s">
        <v>131</v>
      </c>
      <c r="E10" s="180">
        <f>net!H14</f>
        <v>0</v>
      </c>
      <c r="F10" s="53"/>
    </row>
    <row r="11" spans="1:6" ht="26.15" customHeight="1">
      <c r="A11" s="52"/>
      <c r="B11" s="178" t="s">
        <v>4</v>
      </c>
      <c r="C11" s="179">
        <f>net!F20</f>
        <v>0</v>
      </c>
      <c r="D11" s="438"/>
      <c r="E11" s="439"/>
      <c r="F11" s="53"/>
    </row>
    <row r="12" spans="1:6" ht="26.15" customHeight="1">
      <c r="A12" s="52"/>
      <c r="B12" s="178" t="s">
        <v>5</v>
      </c>
      <c r="C12" s="179">
        <f>net!G26</f>
        <v>0</v>
      </c>
      <c r="D12" s="248" t="s">
        <v>6</v>
      </c>
      <c r="E12" s="180">
        <f>net!H26</f>
        <v>0</v>
      </c>
      <c r="F12" s="53"/>
    </row>
    <row r="13" spans="1:6" ht="26.15" customHeight="1">
      <c r="A13" s="52"/>
      <c r="B13" s="178" t="s">
        <v>7</v>
      </c>
      <c r="C13" s="179">
        <f>net!G34</f>
        <v>0</v>
      </c>
      <c r="D13" s="181" t="s">
        <v>147</v>
      </c>
      <c r="E13" s="180">
        <f>net!G35</f>
        <v>0</v>
      </c>
      <c r="F13" s="53"/>
    </row>
    <row r="14" spans="1:6" ht="26.15" customHeight="1">
      <c r="A14" s="52"/>
      <c r="B14" s="178" t="s">
        <v>144</v>
      </c>
      <c r="C14" s="179">
        <f>net!G40</f>
        <v>0</v>
      </c>
      <c r="D14" s="181" t="s">
        <v>8</v>
      </c>
      <c r="E14" s="25">
        <v>0</v>
      </c>
      <c r="F14" s="53"/>
    </row>
    <row r="15" spans="1:6" ht="26.15" customHeight="1">
      <c r="A15" s="52"/>
      <c r="B15" s="178" t="s">
        <v>145</v>
      </c>
      <c r="C15" s="179">
        <f>SUM(net!H49)</f>
        <v>0</v>
      </c>
      <c r="D15" s="248" t="s">
        <v>146</v>
      </c>
      <c r="E15" s="180">
        <f>net!J49</f>
        <v>0</v>
      </c>
      <c r="F15" s="53"/>
    </row>
    <row r="16" spans="1:6" ht="21" customHeight="1">
      <c r="A16" s="52"/>
      <c r="B16" s="167"/>
      <c r="C16" s="26"/>
      <c r="D16" s="27"/>
      <c r="E16" s="28"/>
      <c r="F16" s="53"/>
    </row>
    <row r="17" spans="1:6" ht="21" customHeight="1">
      <c r="A17" s="52"/>
      <c r="B17" s="167"/>
      <c r="C17" s="26"/>
      <c r="D17" s="27"/>
      <c r="E17" s="28"/>
      <c r="F17" s="53"/>
    </row>
    <row r="18" spans="1:6" ht="21" customHeight="1">
      <c r="A18" s="52"/>
      <c r="B18" s="29"/>
      <c r="C18" s="26"/>
      <c r="D18" s="27"/>
      <c r="E18" s="28"/>
      <c r="F18" s="53"/>
    </row>
    <row r="19" spans="1:6" ht="21" customHeight="1">
      <c r="A19" s="52"/>
      <c r="B19" s="29"/>
      <c r="C19" s="26"/>
      <c r="D19" s="27"/>
      <c r="E19" s="28"/>
      <c r="F19" s="53"/>
    </row>
    <row r="20" spans="1:6" ht="15.75" customHeight="1">
      <c r="A20" s="52"/>
      <c r="B20" s="448" t="s">
        <v>198</v>
      </c>
      <c r="C20" s="449"/>
      <c r="D20" s="433" t="s">
        <v>199</v>
      </c>
      <c r="E20" s="434"/>
      <c r="F20" s="53"/>
    </row>
    <row r="21" spans="1:6" ht="21" customHeight="1">
      <c r="A21" s="52"/>
      <c r="B21" s="30"/>
      <c r="C21" s="26"/>
      <c r="D21" s="27" t="s">
        <v>213</v>
      </c>
      <c r="E21" s="28" t="s">
        <v>213</v>
      </c>
      <c r="F21" s="53"/>
    </row>
    <row r="22" spans="1:6" ht="21" customHeight="1">
      <c r="A22" s="52"/>
      <c r="B22" s="30"/>
      <c r="C22" s="26"/>
      <c r="D22" s="27"/>
      <c r="E22" s="28"/>
      <c r="F22" s="53"/>
    </row>
    <row r="23" spans="1:6" ht="21" customHeight="1">
      <c r="A23" s="52"/>
      <c r="B23" s="30"/>
      <c r="C23" s="26"/>
      <c r="D23" s="27"/>
      <c r="E23" s="28"/>
      <c r="F23" s="53"/>
    </row>
    <row r="24" spans="1:6" ht="21" customHeight="1">
      <c r="A24" s="52"/>
      <c r="B24" s="30"/>
      <c r="C24" s="26"/>
      <c r="D24" s="27"/>
      <c r="E24" s="28"/>
      <c r="F24" s="53"/>
    </row>
    <row r="25" spans="1:6" ht="24" customHeight="1" thickBot="1">
      <c r="A25" s="52"/>
      <c r="B25" s="182" t="s">
        <v>142</v>
      </c>
      <c r="C25" s="183">
        <f>SUM(C10:C24)</f>
        <v>0</v>
      </c>
      <c r="D25" s="184" t="s">
        <v>143</v>
      </c>
      <c r="E25" s="163">
        <f>SUM(E10:E24)</f>
        <v>0</v>
      </c>
      <c r="F25" s="53"/>
    </row>
    <row r="26" spans="1:6" ht="24" customHeight="1" thickBot="1">
      <c r="A26" s="52"/>
      <c r="B26" s="185" t="s">
        <v>169</v>
      </c>
      <c r="C26" s="186" t="e">
        <f>E26/money!C29</f>
        <v>#DIV/0!</v>
      </c>
      <c r="D26" s="185" t="s">
        <v>152</v>
      </c>
      <c r="E26" s="187">
        <f>SUM(C25-E25)</f>
        <v>0</v>
      </c>
      <c r="F26" s="53"/>
    </row>
    <row r="27" spans="1:6">
      <c r="A27" s="52"/>
      <c r="B27" s="435" t="s">
        <v>149</v>
      </c>
      <c r="C27" s="436"/>
      <c r="D27" s="436" t="s">
        <v>200</v>
      </c>
      <c r="E27" s="437"/>
      <c r="F27" s="53"/>
    </row>
    <row r="28" spans="1:6" ht="21" customHeight="1">
      <c r="A28" s="52"/>
      <c r="B28" s="188"/>
      <c r="C28" s="189" t="s">
        <v>151</v>
      </c>
      <c r="D28" s="190" t="s">
        <v>150</v>
      </c>
      <c r="E28" s="191" t="s">
        <v>9</v>
      </c>
      <c r="F28" s="53"/>
    </row>
    <row r="29" spans="1:6" ht="21" customHeight="1">
      <c r="A29" s="52"/>
      <c r="B29" s="39" t="s">
        <v>171</v>
      </c>
      <c r="C29" s="179">
        <f>money!D7+money!D19</f>
        <v>0</v>
      </c>
      <c r="D29" s="249"/>
      <c r="E29" s="32"/>
      <c r="F29" s="53"/>
    </row>
    <row r="30" spans="1:6" ht="21" customHeight="1">
      <c r="A30" s="52"/>
      <c r="B30" s="39">
        <v>1099</v>
      </c>
      <c r="C30" s="179">
        <f>money!D8+money!D20</f>
        <v>0</v>
      </c>
      <c r="D30" s="249"/>
      <c r="E30" s="33"/>
      <c r="F30" s="53"/>
    </row>
    <row r="31" spans="1:6" ht="21" customHeight="1">
      <c r="A31" s="52"/>
      <c r="B31" s="39" t="s">
        <v>30</v>
      </c>
      <c r="C31" s="179">
        <f>money!D9+money!D21</f>
        <v>0</v>
      </c>
      <c r="D31" s="34"/>
      <c r="E31" s="33"/>
      <c r="F31" s="53"/>
    </row>
    <row r="32" spans="1:6" ht="21" customHeight="1">
      <c r="A32" s="52"/>
      <c r="B32" s="39" t="s">
        <v>160</v>
      </c>
      <c r="C32" s="179">
        <f>money!D10+money!D22</f>
        <v>0</v>
      </c>
      <c r="D32" s="249"/>
      <c r="E32" s="33"/>
      <c r="F32" s="53"/>
    </row>
    <row r="33" spans="1:13" ht="21" customHeight="1">
      <c r="A33" s="52"/>
      <c r="B33" s="40" t="s">
        <v>191</v>
      </c>
      <c r="C33" s="179">
        <f>money!D11+money!D23</f>
        <v>0</v>
      </c>
      <c r="D33" s="249"/>
      <c r="E33" s="33"/>
      <c r="F33" s="53"/>
    </row>
    <row r="34" spans="1:13" ht="21" customHeight="1">
      <c r="A34" s="52"/>
      <c r="B34" s="192" t="s">
        <v>172</v>
      </c>
      <c r="C34" s="179">
        <f>money!D33</f>
        <v>0</v>
      </c>
      <c r="D34" s="35"/>
      <c r="E34" s="36"/>
      <c r="F34" s="53"/>
    </row>
    <row r="35" spans="1:13" ht="21" customHeight="1" thickBot="1">
      <c r="A35" s="52"/>
      <c r="B35" s="162" t="s">
        <v>190</v>
      </c>
      <c r="C35" s="193">
        <f>money!G49</f>
        <v>2044.0000000000002</v>
      </c>
      <c r="D35" s="244" t="s">
        <v>161</v>
      </c>
      <c r="E35" s="194">
        <f>SUM(E29:E34)</f>
        <v>0</v>
      </c>
      <c r="F35" s="53"/>
    </row>
    <row r="36" spans="1:13" ht="16" thickBot="1">
      <c r="A36" s="52"/>
      <c r="B36" s="195"/>
      <c r="C36" s="196"/>
      <c r="D36" s="197"/>
      <c r="E36" s="198"/>
      <c r="F36" s="53"/>
    </row>
    <row r="37" spans="1:13" ht="21" customHeight="1" thickBot="1">
      <c r="A37" s="52"/>
      <c r="B37" s="199" t="s">
        <v>162</v>
      </c>
      <c r="C37" s="200">
        <f>expenses!C80</f>
        <v>90624</v>
      </c>
      <c r="D37" s="201" t="s">
        <v>201</v>
      </c>
      <c r="E37" s="202">
        <f>expenses!C78</f>
        <v>7552</v>
      </c>
      <c r="F37" s="53"/>
    </row>
    <row r="38" spans="1:13" ht="21" customHeight="1" thickBot="1">
      <c r="A38" s="52"/>
      <c r="B38" s="199" t="s">
        <v>164</v>
      </c>
      <c r="C38" s="203">
        <f>C35-C37</f>
        <v>-88580</v>
      </c>
      <c r="D38" s="204">
        <f>FIN!F22/expenses!C80*12</f>
        <v>0</v>
      </c>
      <c r="E38" s="205" t="s">
        <v>163</v>
      </c>
      <c r="F38" s="53"/>
    </row>
    <row r="39" spans="1:13" ht="21" customHeight="1" thickBot="1">
      <c r="A39" s="52"/>
      <c r="B39" s="199" t="s">
        <v>165</v>
      </c>
      <c r="C39" s="206">
        <f>(C35-C37)/12</f>
        <v>-7381.666666666667</v>
      </c>
      <c r="D39" s="239" t="str">
        <f>IF(C39&gt;0,"available to spend or save today","amount of over spending today")</f>
        <v>amount of over spending today</v>
      </c>
      <c r="E39" s="246"/>
      <c r="F39" s="53"/>
    </row>
    <row r="40" spans="1:13" ht="16" thickBot="1">
      <c r="A40" s="52"/>
      <c r="B40" s="207"/>
      <c r="C40" s="141"/>
      <c r="D40" s="208"/>
      <c r="E40" s="247"/>
      <c r="F40" s="53"/>
    </row>
    <row r="41" spans="1:13">
      <c r="A41" s="52"/>
      <c r="B41" s="209"/>
      <c r="C41" s="210"/>
      <c r="D41" s="210"/>
      <c r="E41" s="56"/>
      <c r="F41" s="53"/>
    </row>
    <row r="42" spans="1:13" ht="16" thickBot="1">
      <c r="A42" s="52"/>
      <c r="B42" s="270"/>
      <c r="C42" s="271"/>
      <c r="D42" s="56"/>
      <c r="E42" s="56"/>
      <c r="F42" s="53"/>
    </row>
    <row r="43" spans="1:13">
      <c r="A43" s="258"/>
      <c r="B43" s="83"/>
      <c r="C43" s="83"/>
      <c r="D43" s="83"/>
      <c r="E43" s="83"/>
      <c r="F43" s="84"/>
      <c r="G43" s="74"/>
      <c r="H43" s="76"/>
      <c r="I43" s="76"/>
      <c r="J43" s="264"/>
      <c r="K43" s="264"/>
      <c r="L43" s="264"/>
      <c r="M43" s="269"/>
    </row>
    <row r="44" spans="1:13">
      <c r="A44" s="75"/>
      <c r="B44" s="76"/>
      <c r="C44" s="76"/>
      <c r="D44" s="76"/>
      <c r="E44" s="76"/>
      <c r="F44" s="79"/>
      <c r="G44" s="74"/>
      <c r="H44" s="76"/>
      <c r="I44" s="76"/>
      <c r="J44" s="264"/>
      <c r="K44" s="264"/>
      <c r="L44" s="264"/>
      <c r="M44" s="269"/>
    </row>
    <row r="45" spans="1:13">
      <c r="A45" s="75"/>
      <c r="B45" s="260" t="s">
        <v>209</v>
      </c>
      <c r="C45" s="76"/>
      <c r="D45" s="76"/>
      <c r="E45" s="76"/>
      <c r="F45" s="79"/>
      <c r="G45" s="74"/>
      <c r="H45" s="76"/>
      <c r="I45" s="76"/>
      <c r="J45" s="264"/>
      <c r="K45" s="264"/>
      <c r="L45" s="264"/>
      <c r="M45" s="269"/>
    </row>
    <row r="46" spans="1:13" ht="16" thickBot="1">
      <c r="A46" s="77"/>
      <c r="B46" s="80" t="s">
        <v>210</v>
      </c>
      <c r="C46" s="257"/>
      <c r="D46" s="78" t="s">
        <v>211</v>
      </c>
      <c r="E46" s="78"/>
      <c r="F46" s="261"/>
      <c r="G46" s="74"/>
      <c r="I46" s="76"/>
      <c r="J46" s="264"/>
      <c r="K46" s="264"/>
      <c r="L46" s="264"/>
      <c r="M46" s="269"/>
    </row>
  </sheetData>
  <mergeCells count="10">
    <mergeCell ref="D20:E20"/>
    <mergeCell ref="B27:C27"/>
    <mergeCell ref="D27:E27"/>
    <mergeCell ref="D11:E11"/>
    <mergeCell ref="C3:D3"/>
    <mergeCell ref="B5:B8"/>
    <mergeCell ref="C4:D4"/>
    <mergeCell ref="B9:C9"/>
    <mergeCell ref="D9:E9"/>
    <mergeCell ref="B20:C20"/>
  </mergeCells>
  <phoneticPr fontId="0" type="noConversion"/>
  <conditionalFormatting sqref="C38:C39">
    <cfRule type="cellIs" dxfId="9" priority="3" operator="lessThan">
      <formula>0</formula>
    </cfRule>
    <cfRule type="cellIs" dxfId="8" priority="5" operator="greaterThan">
      <formula>0</formula>
    </cfRule>
  </conditionalFormatting>
  <conditionalFormatting sqref="D38">
    <cfRule type="cellIs" dxfId="7" priority="1" operator="lessThan">
      <formula>0</formula>
    </cfRule>
    <cfRule type="cellIs" dxfId="6" priority="2" operator="greaterThan">
      <formula>0</formula>
    </cfRule>
  </conditionalFormatting>
  <hyperlinks>
    <hyperlink ref="B45" r:id="rId1" xr:uid="{8D339E54-8709-4685-AF7E-C434B86F69C2}"/>
  </hyperlinks>
  <printOptions horizontalCentered="1" verticalCentered="1"/>
  <pageMargins left="0" right="0" top="0" bottom="0" header="0" footer="0"/>
  <pageSetup scale="71" orientation="portrait" horizontalDpi="4294967292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8"/>
  <sheetViews>
    <sheetView zoomScaleNormal="100" workbookViewId="0">
      <selection activeCell="I12" sqref="I12"/>
    </sheetView>
  </sheetViews>
  <sheetFormatPr defaultColWidth="9" defaultRowHeight="15.5"/>
  <cols>
    <col min="1" max="1" width="4.33203125" style="87" customWidth="1"/>
    <col min="2" max="2" width="9" style="87"/>
    <col min="3" max="3" width="64.4140625" style="87" customWidth="1"/>
    <col min="4" max="4" width="18.6640625" style="87" customWidth="1"/>
    <col min="5" max="5" width="10.08203125" style="233" customWidth="1"/>
    <col min="6" max="6" width="17.6640625" style="87" bestFit="1" customWidth="1"/>
    <col min="7" max="7" width="4.08203125" style="87" customWidth="1"/>
    <col min="8" max="16384" width="9" style="87"/>
  </cols>
  <sheetData>
    <row r="1" spans="1:7" ht="25.5" customHeight="1">
      <c r="A1" s="86"/>
      <c r="B1" s="212"/>
      <c r="C1" s="212"/>
      <c r="D1" s="212"/>
      <c r="E1" s="213"/>
      <c r="F1" s="212"/>
      <c r="G1" s="109"/>
    </row>
    <row r="2" spans="1:7" ht="30.5" customHeight="1">
      <c r="A2" s="88"/>
      <c r="B2" s="452" t="s">
        <v>115</v>
      </c>
      <c r="C2" s="452"/>
      <c r="D2" s="452"/>
      <c r="E2" s="452"/>
      <c r="F2" s="452"/>
      <c r="G2" s="111"/>
    </row>
    <row r="3" spans="1:7">
      <c r="A3" s="88"/>
      <c r="B3" s="118"/>
      <c r="C3" s="118"/>
      <c r="D3" s="118"/>
      <c r="E3" s="214"/>
      <c r="F3" s="118"/>
      <c r="G3" s="111"/>
    </row>
    <row r="4" spans="1:7">
      <c r="A4" s="88"/>
      <c r="B4" s="215" t="s">
        <v>202</v>
      </c>
      <c r="C4" s="118"/>
      <c r="D4" s="118"/>
      <c r="E4" s="214"/>
      <c r="F4" s="250">
        <v>12000</v>
      </c>
      <c r="G4" s="111"/>
    </row>
    <row r="5" spans="1:7">
      <c r="A5" s="88"/>
      <c r="B5" s="215"/>
      <c r="C5" s="118"/>
      <c r="D5" s="118"/>
      <c r="E5" s="216"/>
      <c r="F5" s="217"/>
      <c r="G5" s="111"/>
    </row>
    <row r="6" spans="1:7">
      <c r="A6" s="88"/>
      <c r="B6" s="215" t="s">
        <v>204</v>
      </c>
      <c r="C6" s="118"/>
      <c r="D6" s="118"/>
      <c r="E6" s="218" t="s">
        <v>110</v>
      </c>
      <c r="F6" s="251">
        <v>4000</v>
      </c>
      <c r="G6" s="111"/>
    </row>
    <row r="7" spans="1:7">
      <c r="A7" s="88"/>
      <c r="B7" s="215"/>
      <c r="C7" s="118"/>
      <c r="D7" s="118"/>
      <c r="E7" s="214"/>
      <c r="F7" s="219"/>
      <c r="G7" s="111"/>
    </row>
    <row r="8" spans="1:7" ht="16" thickBot="1">
      <c r="A8" s="88"/>
      <c r="B8" s="215" t="s">
        <v>109</v>
      </c>
      <c r="C8" s="118"/>
      <c r="D8" s="118"/>
      <c r="E8" s="218" t="s">
        <v>111</v>
      </c>
      <c r="F8" s="235">
        <f>((F4*(1-F5))-F6)</f>
        <v>8000</v>
      </c>
      <c r="G8" s="111"/>
    </row>
    <row r="9" spans="1:7" ht="16" thickTop="1">
      <c r="A9" s="88"/>
      <c r="B9" s="215"/>
      <c r="C9" s="118"/>
      <c r="D9" s="118"/>
      <c r="E9" s="214"/>
      <c r="F9" s="219"/>
      <c r="G9" s="111"/>
    </row>
    <row r="10" spans="1:7">
      <c r="A10" s="88"/>
      <c r="B10" s="215" t="s">
        <v>212</v>
      </c>
      <c r="C10" s="118"/>
      <c r="D10" s="216" t="s">
        <v>112</v>
      </c>
      <c r="E10" s="252" t="s">
        <v>215</v>
      </c>
      <c r="F10" s="251">
        <v>3500</v>
      </c>
      <c r="G10" s="111"/>
    </row>
    <row r="11" spans="1:7">
      <c r="A11" s="88"/>
      <c r="B11" s="215"/>
      <c r="C11" s="118"/>
      <c r="D11" s="118"/>
      <c r="E11" s="214"/>
      <c r="F11" s="219"/>
      <c r="G11" s="111"/>
    </row>
    <row r="12" spans="1:7" ht="16" thickBot="1">
      <c r="A12" s="88"/>
      <c r="B12" s="215" t="s">
        <v>203</v>
      </c>
      <c r="C12" s="118"/>
      <c r="D12" s="234"/>
      <c r="E12" s="218" t="s">
        <v>111</v>
      </c>
      <c r="F12" s="235">
        <f>F8-F10</f>
        <v>4500</v>
      </c>
      <c r="G12" s="111"/>
    </row>
    <row r="13" spans="1:7" ht="16" thickTop="1">
      <c r="A13" s="88"/>
      <c r="B13" s="118"/>
      <c r="C13" s="118"/>
      <c r="D13" s="118"/>
      <c r="E13" s="214"/>
      <c r="F13" s="118"/>
      <c r="G13" s="111"/>
    </row>
    <row r="14" spans="1:7" ht="16" thickBot="1">
      <c r="A14" s="88"/>
      <c r="B14" s="215" t="s">
        <v>113</v>
      </c>
      <c r="C14" s="118"/>
      <c r="D14" s="118"/>
      <c r="E14" s="214"/>
      <c r="F14" s="253">
        <v>3.5000000000000003E-2</v>
      </c>
      <c r="G14" s="111"/>
    </row>
    <row r="15" spans="1:7" ht="16" thickBot="1">
      <c r="A15" s="88"/>
      <c r="B15" s="215" t="s">
        <v>114</v>
      </c>
      <c r="C15" s="118"/>
      <c r="D15" s="118"/>
      <c r="E15" s="214"/>
      <c r="F15" s="220">
        <f>PIN!$C$8</f>
        <v>16</v>
      </c>
      <c r="G15" s="111"/>
    </row>
    <row r="16" spans="1:7">
      <c r="A16" s="88"/>
      <c r="B16" s="215"/>
      <c r="C16" s="118"/>
      <c r="D16" s="118"/>
      <c r="E16" s="214"/>
      <c r="F16" s="219"/>
      <c r="G16" s="111"/>
    </row>
    <row r="17" spans="1:7">
      <c r="A17" s="88"/>
      <c r="B17" s="221" t="s">
        <v>205</v>
      </c>
      <c r="C17" s="118"/>
      <c r="D17" s="118"/>
      <c r="E17" s="214"/>
      <c r="F17" s="219"/>
      <c r="G17" s="111"/>
    </row>
    <row r="18" spans="1:7">
      <c r="A18" s="88"/>
      <c r="B18" s="215" t="s">
        <v>206</v>
      </c>
      <c r="C18" s="118"/>
      <c r="D18" s="118"/>
      <c r="E18" s="218" t="s">
        <v>111</v>
      </c>
      <c r="F18" s="236">
        <f>FV(F14/12,F15*12,0,F12)*-1</f>
        <v>7871.60762881355</v>
      </c>
      <c r="G18" s="111"/>
    </row>
    <row r="19" spans="1:7">
      <c r="A19" s="88"/>
      <c r="B19" s="215" t="s">
        <v>242</v>
      </c>
      <c r="C19" s="118"/>
      <c r="D19" s="254">
        <v>0.04</v>
      </c>
      <c r="E19" s="211">
        <f>1/D19</f>
        <v>25</v>
      </c>
      <c r="F19" s="118"/>
      <c r="G19" s="111"/>
    </row>
    <row r="20" spans="1:7">
      <c r="A20" s="88"/>
      <c r="B20" s="215" t="s">
        <v>208</v>
      </c>
      <c r="C20" s="118"/>
      <c r="D20" s="118"/>
      <c r="E20" s="118"/>
      <c r="F20" s="237">
        <f>F18*12*E19</f>
        <v>2361482.2886440647</v>
      </c>
      <c r="G20" s="111"/>
    </row>
    <row r="21" spans="1:7">
      <c r="A21" s="88"/>
      <c r="B21" s="215"/>
      <c r="C21" s="118"/>
      <c r="D21" s="118"/>
      <c r="E21" s="118"/>
      <c r="F21" s="222"/>
      <c r="G21" s="111"/>
    </row>
    <row r="22" spans="1:7" ht="16" thickBot="1">
      <c r="A22" s="88"/>
      <c r="B22" s="215" t="s">
        <v>153</v>
      </c>
      <c r="C22" s="118"/>
      <c r="D22" s="118"/>
      <c r="E22" s="118"/>
      <c r="F22" s="223">
        <f>PIN!C10+PIN!C11+PIN!C12+PIN!C13-PIN!E12-PIN!E13-PIN!E14+IF(net!H38="yes",net!G38,0)+IF(net!H39="yes",net!G39,0)</f>
        <v>0</v>
      </c>
      <c r="G22" s="111"/>
    </row>
    <row r="23" spans="1:7" ht="16" thickBot="1">
      <c r="A23" s="88"/>
      <c r="B23" s="215" t="s">
        <v>207</v>
      </c>
      <c r="C23" s="118"/>
      <c r="D23" s="118"/>
      <c r="E23" s="224"/>
      <c r="F23" s="255">
        <v>0.05</v>
      </c>
      <c r="G23" s="111"/>
    </row>
    <row r="24" spans="1:7">
      <c r="A24" s="88"/>
      <c r="B24" s="215" t="s">
        <v>154</v>
      </c>
      <c r="C24" s="118"/>
      <c r="D24" s="118"/>
      <c r="E24" s="214"/>
      <c r="F24" s="225">
        <f>FV(F23/12,F15*12,0,F22)*-1</f>
        <v>0</v>
      </c>
      <c r="G24" s="111"/>
    </row>
    <row r="25" spans="1:7" ht="16" thickBot="1">
      <c r="A25" s="88"/>
      <c r="B25" s="118"/>
      <c r="C25" s="118"/>
      <c r="D25" s="118"/>
      <c r="E25" s="214"/>
      <c r="F25" s="118"/>
      <c r="G25" s="111"/>
    </row>
    <row r="26" spans="1:7" ht="16" thickBot="1">
      <c r="A26" s="88"/>
      <c r="B26" s="226" t="str">
        <f>IF(F24&gt;F20,"Surplus","Shortfall")</f>
        <v>Shortfall</v>
      </c>
      <c r="C26" s="227" t="s">
        <v>117</v>
      </c>
      <c r="D26" s="227"/>
      <c r="E26" s="228"/>
      <c r="F26" s="229">
        <f>F24-F20</f>
        <v>-2361482.2886440647</v>
      </c>
      <c r="G26" s="111"/>
    </row>
    <row r="27" spans="1:7" ht="16" thickBot="1">
      <c r="A27" s="88"/>
      <c r="B27" s="118"/>
      <c r="C27" s="118"/>
      <c r="D27" s="118"/>
      <c r="E27" s="214" t="str">
        <f>IF(F27&lt;0,"monthly savings needed now:","discretionary spending available now:")</f>
        <v>monthly savings needed now:</v>
      </c>
      <c r="F27" s="230">
        <f>PMT(F23/12,F15*12,0,F26*-1)</f>
        <v>-8052.9930036863489</v>
      </c>
      <c r="G27" s="111"/>
    </row>
    <row r="28" spans="1:7" ht="16" thickBot="1">
      <c r="A28" s="88"/>
      <c r="B28" s="118"/>
      <c r="C28" s="118"/>
      <c r="D28" s="118"/>
      <c r="E28" s="214" t="str">
        <f>IF(F28&gt;0,"available savings from current income:","negative cash flow from current spending:")</f>
        <v>negative cash flow from current spending:</v>
      </c>
      <c r="F28" s="231">
        <f>PIN!$C$39</f>
        <v>-7381.666666666667</v>
      </c>
      <c r="G28" s="111"/>
    </row>
    <row r="29" spans="1:7" ht="16" thickBot="1">
      <c r="A29" s="88"/>
      <c r="B29" s="118"/>
      <c r="C29" s="118"/>
      <c r="D29" s="118"/>
      <c r="E29" s="214" t="str">
        <f>IF(F29&gt;0,"current discretionary lifestyle cash flow:","current additional monthly savings needed:")</f>
        <v>current additional monthly savings needed:</v>
      </c>
      <c r="F29" s="230">
        <f>F27+F28</f>
        <v>-15434.659670353016</v>
      </c>
      <c r="G29" s="111"/>
    </row>
    <row r="30" spans="1:7">
      <c r="A30" s="88"/>
      <c r="B30" s="164"/>
      <c r="C30" s="164"/>
      <c r="D30" s="164"/>
      <c r="E30" s="232"/>
      <c r="F30" s="164"/>
      <c r="G30" s="111"/>
    </row>
    <row r="31" spans="1:7">
      <c r="A31" s="88"/>
      <c r="B31" s="118"/>
      <c r="C31" s="221" t="s">
        <v>232</v>
      </c>
      <c r="D31" s="453" t="str">
        <f>IF(F29&lt;0,"Spend Less &amp; Save More","Spend More &amp; Save Less")</f>
        <v>Spend Less &amp; Save More</v>
      </c>
      <c r="E31" s="453"/>
      <c r="F31" s="453"/>
      <c r="G31" s="111"/>
    </row>
    <row r="32" spans="1:7">
      <c r="A32" s="88"/>
      <c r="B32" s="118"/>
      <c r="C32" s="215"/>
      <c r="D32" s="453" t="str">
        <f>IF(F29&lt;0,"Earn More &amp; Work Longer Hours","Earn Less &amp; Work Fewer Hours")</f>
        <v>Earn More &amp; Work Longer Hours</v>
      </c>
      <c r="E32" s="453"/>
      <c r="F32" s="453"/>
      <c r="G32" s="111"/>
    </row>
    <row r="33" spans="1:7">
      <c r="A33" s="88"/>
      <c r="B33" s="118"/>
      <c r="C33" s="215"/>
      <c r="D33" s="453" t="str">
        <f>IF(F29&lt;0,"Reduce Retirement Income Expectations","Increase Retirement Income Expectations")</f>
        <v>Reduce Retirement Income Expectations</v>
      </c>
      <c r="E33" s="453"/>
      <c r="F33" s="453"/>
      <c r="G33" s="111"/>
    </row>
    <row r="34" spans="1:7" ht="16" thickBot="1">
      <c r="A34" s="88"/>
      <c r="B34" s="164"/>
      <c r="C34" s="164"/>
      <c r="D34" s="164"/>
      <c r="E34" s="232"/>
      <c r="F34" s="164"/>
      <c r="G34" s="111"/>
    </row>
    <row r="35" spans="1:7">
      <c r="A35" s="258"/>
      <c r="B35" s="353"/>
      <c r="C35" s="354" t="s">
        <v>241</v>
      </c>
      <c r="D35" s="83"/>
      <c r="E35" s="274"/>
      <c r="F35" s="275"/>
      <c r="G35" s="263"/>
    </row>
    <row r="36" spans="1:7">
      <c r="A36" s="75"/>
      <c r="B36" s="76"/>
      <c r="C36" s="76"/>
      <c r="D36" s="76"/>
      <c r="E36" s="276"/>
      <c r="F36" s="269"/>
      <c r="G36" s="265"/>
    </row>
    <row r="37" spans="1:7">
      <c r="A37" s="277"/>
      <c r="B37" s="269"/>
      <c r="C37" s="383" t="s">
        <v>209</v>
      </c>
      <c r="D37" s="383"/>
      <c r="E37" s="276"/>
      <c r="F37" s="269"/>
      <c r="G37" s="265"/>
    </row>
    <row r="38" spans="1:7" ht="16" thickBot="1">
      <c r="A38" s="272"/>
      <c r="B38" s="80"/>
      <c r="C38" s="450" t="s">
        <v>210</v>
      </c>
      <c r="D38" s="450"/>
      <c r="E38" s="451" t="s">
        <v>211</v>
      </c>
      <c r="F38" s="451"/>
      <c r="G38" s="267"/>
    </row>
  </sheetData>
  <sheetProtection algorithmName="SHA-512" hashValue="m9pTjnFq8/YoRSAWriCpZ757yEvPdBe4yVyhU1QTEbpWZqOA4OzJbnvOCE4BgrjfQtnVPsCAknwl2wNzDkA/vA==" saltValue="3rCPma/AHumPflyLX0U3bg==" spinCount="100000" sheet="1" objects="1" scenarios="1"/>
  <mergeCells count="7">
    <mergeCell ref="C38:D38"/>
    <mergeCell ref="E38:F38"/>
    <mergeCell ref="B2:F2"/>
    <mergeCell ref="D31:F31"/>
    <mergeCell ref="D32:F32"/>
    <mergeCell ref="D33:F33"/>
    <mergeCell ref="C37:D37"/>
  </mergeCells>
  <conditionalFormatting sqref="F22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F24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F26:F29">
    <cfRule type="cellIs" dxfId="1" priority="5" operator="lessThan">
      <formula>0</formula>
    </cfRule>
    <cfRule type="cellIs" dxfId="0" priority="6" operator="greaterThan">
      <formula>0</formula>
    </cfRule>
  </conditionalFormatting>
  <conditionalFormatting sqref="F28">
    <cfRule type="colorScale" priority="13">
      <colorScale>
        <cfvo type="num" val="0"/>
        <cfvo type="num" val="&quot;&lt;0&quot;"/>
        <color rgb="FF00B050"/>
        <color rgb="FFFF0000"/>
      </colorScale>
    </cfRule>
  </conditionalFormatting>
  <dataValidations count="1">
    <dataValidation type="list" allowBlank="1" showInputMessage="1" showErrorMessage="1" sqref="E10" xr:uid="{00000000-0002-0000-0400-000000000000}">
      <formula1>"none,single,couple"</formula1>
    </dataValidation>
  </dataValidations>
  <hyperlinks>
    <hyperlink ref="C37" r:id="rId1" xr:uid="{E18FFA15-5679-4ADC-8F84-8A17CA2CC9EF}"/>
  </hyperlinks>
  <printOptions horizontalCentered="1" verticalCentered="1"/>
  <pageMargins left="0.7" right="0.7" top="0.75" bottom="0.75" header="0.3" footer="0.3"/>
  <pageSetup orientation="portrait" horizontalDpi="355" verticalDpi="355" r:id="rId2"/>
  <headerFooter>
    <oddHeader>&amp;C&amp;"Arial Black,Regular"&amp;10KendallTodd, Inc. - Confidential FIN Analysis (C) - All Rights Reserved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money</vt:lpstr>
      <vt:lpstr>expenses</vt:lpstr>
      <vt:lpstr>net</vt:lpstr>
      <vt:lpstr>PIN</vt:lpstr>
      <vt:lpstr>FIN</vt:lpstr>
      <vt:lpstr>expenses!Print_Area</vt:lpstr>
      <vt:lpstr>FIN!Print_Area</vt:lpstr>
      <vt:lpstr>net!Print_Area</vt:lpstr>
      <vt:lpstr>PIN!Print_Area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Financial Statement</dc:title>
  <dc:subject>Lynn Cowell Ives</dc:subject>
  <dc:creator>Wachovia</dc:creator>
  <cp:lastModifiedBy>Ballenger, Todd Kendall</cp:lastModifiedBy>
  <cp:lastPrinted>2008-02-28T14:21:00Z</cp:lastPrinted>
  <dcterms:created xsi:type="dcterms:W3CDTF">1998-01-20T16:20:56Z</dcterms:created>
  <dcterms:modified xsi:type="dcterms:W3CDTF">2024-06-03T21:38:15Z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2024-05-13T18:09:22Z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1bec70bb-d2d3-4b71-9770-99e78beb378e</vt:lpwstr>
  </property>
  <property fmtid="{D5CDD505-2E9C-101B-9397-08002B2CF9AE}" pid="7" name="MSIP_Label_defa4170-0d19-0005-0004-bc88714345d2_ActionId">
    <vt:lpwstr>b541e6f4-d2b2-4bd9-9f89-3571317dbf8a</vt:lpwstr>
  </property>
  <property fmtid="{D5CDD505-2E9C-101B-9397-08002B2CF9AE}" pid="8" name="MSIP_Label_defa4170-0d19-0005-0004-bc88714345d2_ContentBits">
    <vt:lpwstr>0</vt:lpwstr>
  </property>
</Properties>
</file>